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28800" windowHeight="12135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24519" calcMode="manual"/>
</workbook>
</file>

<file path=xl/calcChain.xml><?xml version="1.0" encoding="utf-8"?>
<calcChain xmlns="http://schemas.openxmlformats.org/spreadsheetml/2006/main">
  <c r="C2" i="1"/>
  <c r="C4" l="1"/>
  <c r="H50" l="1"/>
  <c r="L72" l="1"/>
  <c r="L85"/>
  <c r="K85"/>
  <c r="J85"/>
  <c r="I85"/>
  <c r="H85"/>
  <c r="F85"/>
  <c r="G85"/>
  <c r="F72"/>
  <c r="K72"/>
  <c r="J72"/>
  <c r="I72"/>
  <c r="H72"/>
  <c r="G72"/>
  <c r="F55"/>
  <c r="F50"/>
  <c r="G336"/>
  <c r="H336"/>
  <c r="I336"/>
  <c r="J336"/>
  <c r="K336"/>
  <c r="L336"/>
  <c r="F336"/>
  <c r="L291"/>
  <c r="G291"/>
  <c r="H291"/>
  <c r="I291"/>
  <c r="J291"/>
  <c r="K291"/>
  <c r="F291"/>
  <c r="F201"/>
  <c r="G201"/>
  <c r="H201"/>
  <c r="I201"/>
  <c r="J201"/>
  <c r="K201"/>
  <c r="L201"/>
  <c r="G156"/>
  <c r="H156"/>
  <c r="I156"/>
  <c r="J156"/>
  <c r="K156"/>
  <c r="L156"/>
  <c r="F156"/>
  <c r="G55" l="1"/>
  <c r="H55"/>
  <c r="I55"/>
  <c r="J55"/>
  <c r="K55"/>
  <c r="L55"/>
  <c r="G50"/>
  <c r="I50"/>
  <c r="J50"/>
  <c r="K50"/>
  <c r="L50"/>
  <c r="G37"/>
  <c r="H37"/>
  <c r="I37"/>
  <c r="J37"/>
  <c r="K37"/>
  <c r="L37"/>
  <c r="F37"/>
  <c r="G24"/>
  <c r="H24"/>
  <c r="I24"/>
  <c r="J24"/>
  <c r="K24"/>
  <c r="L24"/>
  <c r="F24"/>
  <c r="G9"/>
  <c r="H9"/>
  <c r="I9"/>
  <c r="J9"/>
  <c r="K9"/>
  <c r="L9"/>
  <c r="F9"/>
  <c r="F248" l="1"/>
  <c r="G217"/>
  <c r="F113"/>
  <c r="G229" l="1"/>
  <c r="H229"/>
  <c r="I229"/>
  <c r="J229"/>
  <c r="K229"/>
  <c r="L229"/>
  <c r="K103" l="1"/>
  <c r="J103"/>
  <c r="I103"/>
  <c r="H103"/>
  <c r="G103"/>
  <c r="K101"/>
  <c r="J101"/>
  <c r="I101"/>
  <c r="H101"/>
  <c r="G101"/>
  <c r="G98"/>
  <c r="H98"/>
  <c r="I98"/>
  <c r="J98"/>
  <c r="K98"/>
  <c r="F149" l="1"/>
  <c r="F334"/>
  <c r="K334"/>
  <c r="J334"/>
  <c r="I334"/>
  <c r="H334"/>
  <c r="G334"/>
  <c r="K154" l="1"/>
  <c r="I154"/>
  <c r="J154"/>
  <c r="H154"/>
  <c r="L58" l="1"/>
  <c r="G58"/>
  <c r="K58"/>
  <c r="J58"/>
  <c r="I58"/>
  <c r="H58"/>
  <c r="L376" l="1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4"/>
  <c r="L335" s="1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89"/>
  <c r="L290" s="1"/>
  <c r="K289"/>
  <c r="K290" s="1"/>
  <c r="J289"/>
  <c r="J290" s="1"/>
  <c r="I289"/>
  <c r="I290" s="1"/>
  <c r="H289"/>
  <c r="H290" s="1"/>
  <c r="G289"/>
  <c r="G290" s="1"/>
  <c r="F289"/>
  <c r="L284"/>
  <c r="K284"/>
  <c r="J284"/>
  <c r="I284"/>
  <c r="H284"/>
  <c r="G284"/>
  <c r="F284"/>
  <c r="L280"/>
  <c r="K280"/>
  <c r="J280"/>
  <c r="I280"/>
  <c r="H280"/>
  <c r="G280"/>
  <c r="F280"/>
  <c r="L276"/>
  <c r="K276"/>
  <c r="J276"/>
  <c r="I276"/>
  <c r="H276"/>
  <c r="G276"/>
  <c r="F276"/>
  <c r="L272"/>
  <c r="K272"/>
  <c r="J272"/>
  <c r="I272"/>
  <c r="H272"/>
  <c r="G272"/>
  <c r="F272"/>
  <c r="L268"/>
  <c r="K268"/>
  <c r="J268"/>
  <c r="I268"/>
  <c r="H268"/>
  <c r="G268"/>
  <c r="F268"/>
  <c r="L264"/>
  <c r="K264"/>
  <c r="J264"/>
  <c r="I264"/>
  <c r="H264"/>
  <c r="G264"/>
  <c r="F264"/>
  <c r="L260"/>
  <c r="K260"/>
  <c r="J260"/>
  <c r="I260"/>
  <c r="H260"/>
  <c r="G260"/>
  <c r="F260"/>
  <c r="L256"/>
  <c r="K256"/>
  <c r="J256"/>
  <c r="I256"/>
  <c r="H256"/>
  <c r="G256"/>
  <c r="F256"/>
  <c r="L252"/>
  <c r="L246" s="1"/>
  <c r="K252"/>
  <c r="J252"/>
  <c r="I252"/>
  <c r="H252"/>
  <c r="H246" s="1"/>
  <c r="G252"/>
  <c r="F252"/>
  <c r="L248"/>
  <c r="K248"/>
  <c r="J248"/>
  <c r="I248"/>
  <c r="H248"/>
  <c r="G248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5"/>
  <c r="K225"/>
  <c r="J225"/>
  <c r="I225"/>
  <c r="H225"/>
  <c r="G225"/>
  <c r="L221"/>
  <c r="K221"/>
  <c r="J221"/>
  <c r="I221"/>
  <c r="H221"/>
  <c r="G221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199"/>
  <c r="L200" s="1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L154"/>
  <c r="L155" s="1"/>
  <c r="K155"/>
  <c r="J155"/>
  <c r="I155"/>
  <c r="H155"/>
  <c r="G154"/>
  <c r="G155" s="1"/>
  <c r="L149"/>
  <c r="K149"/>
  <c r="J149"/>
  <c r="I149"/>
  <c r="H149"/>
  <c r="G149"/>
  <c r="G151" s="1"/>
  <c r="L145"/>
  <c r="K145"/>
  <c r="J145"/>
  <c r="I145"/>
  <c r="H145"/>
  <c r="G145"/>
  <c r="F145"/>
  <c r="L141"/>
  <c r="K141"/>
  <c r="J141"/>
  <c r="I141"/>
  <c r="H141"/>
  <c r="G141"/>
  <c r="F141"/>
  <c r="L137"/>
  <c r="K137"/>
  <c r="J137"/>
  <c r="I137"/>
  <c r="H137"/>
  <c r="G137"/>
  <c r="F137"/>
  <c r="L133"/>
  <c r="K133"/>
  <c r="J133"/>
  <c r="I133"/>
  <c r="H133"/>
  <c r="G133"/>
  <c r="F133"/>
  <c r="L129"/>
  <c r="K129"/>
  <c r="J129"/>
  <c r="I129"/>
  <c r="H129"/>
  <c r="G129"/>
  <c r="F129"/>
  <c r="L125"/>
  <c r="L121"/>
  <c r="K121"/>
  <c r="J121"/>
  <c r="I121"/>
  <c r="H121"/>
  <c r="G121"/>
  <c r="F121"/>
  <c r="L117"/>
  <c r="K117"/>
  <c r="J117"/>
  <c r="I117"/>
  <c r="H117"/>
  <c r="G117"/>
  <c r="F117"/>
  <c r="L113"/>
  <c r="K113"/>
  <c r="J113"/>
  <c r="I113"/>
  <c r="H113"/>
  <c r="G113"/>
  <c r="L108"/>
  <c r="K108"/>
  <c r="J108"/>
  <c r="I108"/>
  <c r="H108"/>
  <c r="G108"/>
  <c r="L105"/>
  <c r="K105"/>
  <c r="J105"/>
  <c r="I105"/>
  <c r="H105"/>
  <c r="G105"/>
  <c r="L103"/>
  <c r="L101"/>
  <c r="L98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K64"/>
  <c r="J64"/>
  <c r="I64"/>
  <c r="H64"/>
  <c r="G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I59" s="1"/>
  <c r="H60"/>
  <c r="G60"/>
  <c r="F60"/>
  <c r="K57"/>
  <c r="J57"/>
  <c r="I57"/>
  <c r="H57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J12"/>
  <c r="I12"/>
  <c r="H12"/>
  <c r="G12"/>
  <c r="F12"/>
  <c r="L10"/>
  <c r="K10"/>
  <c r="J10"/>
  <c r="I10"/>
  <c r="H10"/>
  <c r="G10"/>
  <c r="B28"/>
  <c r="K11" l="1"/>
  <c r="I11"/>
  <c r="F11"/>
  <c r="J11"/>
  <c r="H59"/>
  <c r="L59"/>
  <c r="L111"/>
  <c r="G246"/>
  <c r="K246"/>
  <c r="F246"/>
  <c r="H11"/>
  <c r="L11"/>
  <c r="J59"/>
  <c r="I246"/>
  <c r="K59"/>
  <c r="J246"/>
  <c r="F59"/>
  <c r="G59"/>
  <c r="G11"/>
  <c r="L286"/>
  <c r="L115"/>
  <c r="G282"/>
  <c r="K282"/>
  <c r="L278"/>
  <c r="L270"/>
  <c r="L262"/>
  <c r="H254"/>
  <c r="L254"/>
  <c r="J123"/>
  <c r="G135"/>
  <c r="K135"/>
  <c r="H139"/>
  <c r="L139"/>
  <c r="J147"/>
  <c r="H258"/>
  <c r="L258"/>
  <c r="G270"/>
  <c r="L274"/>
  <c r="K286"/>
  <c r="L123"/>
  <c r="L131"/>
  <c r="J139"/>
  <c r="L147"/>
  <c r="G262"/>
  <c r="L266"/>
  <c r="G278"/>
  <c r="L282"/>
  <c r="H147"/>
  <c r="H286"/>
  <c r="H282"/>
  <c r="H278"/>
  <c r="I262"/>
  <c r="I282"/>
  <c r="J278"/>
  <c r="J258"/>
  <c r="K262"/>
  <c r="G286"/>
  <c r="J282"/>
  <c r="I274"/>
  <c r="K274"/>
  <c r="I270"/>
  <c r="J254"/>
  <c r="G254"/>
  <c r="I286"/>
  <c r="J286"/>
  <c r="K278"/>
  <c r="I278"/>
  <c r="J274"/>
  <c r="H274"/>
  <c r="G274"/>
  <c r="K270"/>
  <c r="J270"/>
  <c r="H270"/>
  <c r="K266"/>
  <c r="J266"/>
  <c r="I266"/>
  <c r="H266"/>
  <c r="G266"/>
  <c r="J262"/>
  <c r="K258"/>
  <c r="I258"/>
  <c r="G258"/>
  <c r="K254"/>
  <c r="I254"/>
  <c r="H262"/>
  <c r="K151"/>
  <c r="G143"/>
  <c r="K143"/>
  <c r="J131"/>
  <c r="H131"/>
  <c r="H123"/>
  <c r="I119"/>
  <c r="J119"/>
  <c r="L250"/>
  <c r="G131"/>
  <c r="K131"/>
  <c r="H135"/>
  <c r="L135"/>
  <c r="J143"/>
  <c r="G147"/>
  <c r="K147"/>
  <c r="H151"/>
  <c r="L151"/>
  <c r="H250"/>
  <c r="H115"/>
  <c r="J250"/>
  <c r="I115"/>
  <c r="G250"/>
  <c r="K250"/>
  <c r="J115"/>
  <c r="H119"/>
  <c r="L119"/>
  <c r="I123"/>
  <c r="J135"/>
  <c r="G139"/>
  <c r="K139"/>
  <c r="H143"/>
  <c r="L143"/>
  <c r="J151"/>
  <c r="H244"/>
  <c r="H245" s="1"/>
  <c r="L244"/>
  <c r="L245" s="1"/>
  <c r="B39"/>
  <c r="B32"/>
  <c r="B374"/>
  <c r="B371"/>
  <c r="B368"/>
  <c r="B358"/>
  <c r="B355"/>
  <c r="B352"/>
  <c r="B342"/>
  <c r="B339"/>
  <c r="B333"/>
  <c r="B330"/>
  <c r="B327"/>
  <c r="B317"/>
  <c r="B314"/>
  <c r="B311"/>
  <c r="B301"/>
  <c r="B298"/>
  <c r="B295"/>
  <c r="B290"/>
  <c r="B289"/>
  <c r="B286"/>
  <c r="B282"/>
  <c r="B278"/>
  <c r="B274"/>
  <c r="B270"/>
  <c r="B266"/>
  <c r="B262"/>
  <c r="B258"/>
  <c r="B254"/>
  <c r="B250"/>
  <c r="B240"/>
  <c r="B237"/>
  <c r="B227"/>
  <c r="B224"/>
  <c r="B221"/>
  <c r="B211"/>
  <c r="B208"/>
  <c r="B205"/>
  <c r="B200"/>
  <c r="B199"/>
  <c r="B196"/>
  <c r="B186"/>
  <c r="B183"/>
  <c r="B180"/>
  <c r="B170"/>
  <c r="B167"/>
  <c r="B164"/>
  <c r="B370"/>
  <c r="B367"/>
  <c r="B364"/>
  <c r="B354"/>
  <c r="B351"/>
  <c r="B348"/>
  <c r="B338"/>
  <c r="B329"/>
  <c r="B326"/>
  <c r="B323"/>
  <c r="B313"/>
  <c r="B310"/>
  <c r="B307"/>
  <c r="B297"/>
  <c r="B294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39"/>
  <c r="B236"/>
  <c r="B233"/>
  <c r="B223"/>
  <c r="B220"/>
  <c r="B217"/>
  <c r="B207"/>
  <c r="B204"/>
  <c r="B198"/>
  <c r="B195"/>
  <c r="B192"/>
  <c r="B182"/>
  <c r="B179"/>
  <c r="B176"/>
  <c r="B166"/>
  <c r="B163"/>
  <c r="B160"/>
  <c r="B155"/>
  <c r="B154"/>
  <c r="B151"/>
  <c r="B147"/>
  <c r="B143"/>
  <c r="B139"/>
  <c r="B135"/>
  <c r="B131"/>
  <c r="B376"/>
  <c r="B366"/>
  <c r="B363"/>
  <c r="B360"/>
  <c r="B350"/>
  <c r="B347"/>
  <c r="B344"/>
  <c r="B325"/>
  <c r="B322"/>
  <c r="B319"/>
  <c r="B309"/>
  <c r="B306"/>
  <c r="B303"/>
  <c r="B293"/>
  <c r="B235"/>
  <c r="B232"/>
  <c r="B229"/>
  <c r="B219"/>
  <c r="B216"/>
  <c r="B213"/>
  <c r="B203"/>
  <c r="B194"/>
  <c r="B191"/>
  <c r="B188"/>
  <c r="B178"/>
  <c r="B175"/>
  <c r="B172"/>
  <c r="B162"/>
  <c r="B159"/>
  <c r="B375"/>
  <c r="B372"/>
  <c r="B362"/>
  <c r="B359"/>
  <c r="B356"/>
  <c r="B346"/>
  <c r="B343"/>
  <c r="B340"/>
  <c r="B335"/>
  <c r="B334"/>
  <c r="B331"/>
  <c r="B321"/>
  <c r="B318"/>
  <c r="B315"/>
  <c r="B305"/>
  <c r="B302"/>
  <c r="B299"/>
  <c r="B245"/>
  <c r="B244"/>
  <c r="B243"/>
  <c r="B241"/>
  <c r="B231"/>
  <c r="B228"/>
  <c r="B225"/>
  <c r="B215"/>
  <c r="B212"/>
  <c r="B209"/>
  <c r="B190"/>
  <c r="B187"/>
  <c r="B184"/>
  <c r="B174"/>
  <c r="B171"/>
  <c r="B168"/>
  <c r="B158"/>
  <c r="B30"/>
  <c r="B9"/>
  <c r="B10"/>
  <c r="B27"/>
  <c r="B31"/>
  <c r="B36"/>
  <c r="B38"/>
  <c r="B42"/>
  <c r="B46"/>
  <c r="B53"/>
  <c r="B76"/>
  <c r="B80"/>
  <c r="B85"/>
  <c r="B86"/>
  <c r="B90"/>
  <c r="B94"/>
  <c r="B110"/>
  <c r="B115"/>
  <c r="B119"/>
  <c r="B123"/>
  <c r="B127"/>
  <c r="I131"/>
  <c r="I139"/>
  <c r="I147"/>
  <c r="B56"/>
  <c r="B60"/>
  <c r="B65"/>
  <c r="B66"/>
  <c r="B67"/>
  <c r="B68"/>
  <c r="B69"/>
  <c r="B71"/>
  <c r="B73"/>
  <c r="B77"/>
  <c r="B81"/>
  <c r="B87"/>
  <c r="B91"/>
  <c r="B97"/>
  <c r="B100"/>
  <c r="B102"/>
  <c r="B104"/>
  <c r="B107"/>
  <c r="B108"/>
  <c r="K115"/>
  <c r="G119"/>
  <c r="K119"/>
  <c r="G123"/>
  <c r="K123"/>
  <c r="B133"/>
  <c r="B134"/>
  <c r="B141"/>
  <c r="B142"/>
  <c r="B149"/>
  <c r="B150"/>
  <c r="B43"/>
  <c r="B47"/>
  <c r="B55"/>
  <c r="B61"/>
  <c r="B62"/>
  <c r="B63"/>
  <c r="B13"/>
  <c r="B14"/>
  <c r="B15"/>
  <c r="B16"/>
  <c r="B17"/>
  <c r="B19"/>
  <c r="B20"/>
  <c r="B21"/>
  <c r="B23"/>
  <c r="B25"/>
  <c r="B29"/>
  <c r="B33"/>
  <c r="B40"/>
  <c r="B44"/>
  <c r="B49"/>
  <c r="B51"/>
  <c r="B57"/>
  <c r="B74"/>
  <c r="B78"/>
  <c r="B82"/>
  <c r="B88"/>
  <c r="B92"/>
  <c r="B98"/>
  <c r="B101"/>
  <c r="B103"/>
  <c r="B105"/>
  <c r="I135"/>
  <c r="I143"/>
  <c r="I151"/>
  <c r="B64"/>
  <c r="B12"/>
  <c r="B18"/>
  <c r="B26"/>
  <c r="B34"/>
  <c r="B41"/>
  <c r="B45"/>
  <c r="B52"/>
  <c r="B58"/>
  <c r="B75"/>
  <c r="B79"/>
  <c r="B84"/>
  <c r="B89"/>
  <c r="B93"/>
  <c r="B113"/>
  <c r="B114"/>
  <c r="B117"/>
  <c r="B118"/>
  <c r="B121"/>
  <c r="B122"/>
  <c r="B125"/>
  <c r="B126"/>
  <c r="B129"/>
  <c r="B130"/>
  <c r="B137"/>
  <c r="B138"/>
  <c r="B145"/>
  <c r="B146"/>
  <c r="B153"/>
  <c r="I244"/>
  <c r="I245" s="1"/>
  <c r="F244"/>
  <c r="J244"/>
  <c r="J245" s="1"/>
  <c r="G244"/>
  <c r="G245" s="1"/>
  <c r="K244"/>
  <c r="K245" s="1"/>
  <c r="I250"/>
  <c r="J109" l="1"/>
  <c r="J110" s="1"/>
  <c r="G109"/>
  <c r="G110" s="1"/>
  <c r="I109"/>
  <c r="I110" s="1"/>
  <c r="L109"/>
  <c r="L110" s="1"/>
  <c r="H109"/>
  <c r="H110" s="1"/>
  <c r="K109"/>
  <c r="K110" s="1"/>
  <c r="F109"/>
  <c r="F110" s="1"/>
  <c r="F199" l="1"/>
  <c r="F125"/>
  <c r="F111" s="1"/>
  <c r="K199"/>
  <c r="K200" s="1"/>
  <c r="L217"/>
  <c r="K125"/>
  <c r="I125"/>
  <c r="I111" s="1"/>
  <c r="I199"/>
  <c r="I200" s="1"/>
  <c r="J217"/>
  <c r="H125"/>
  <c r="H111" s="1"/>
  <c r="H199"/>
  <c r="H200" s="1"/>
  <c r="I217"/>
  <c r="K217"/>
  <c r="J125"/>
  <c r="J111" s="1"/>
  <c r="J199"/>
  <c r="J200" s="1"/>
  <c r="G199"/>
  <c r="G200" s="1"/>
  <c r="H217"/>
  <c r="G125"/>
  <c r="G111" s="1"/>
  <c r="L127" l="1"/>
  <c r="K111"/>
  <c r="H127"/>
  <c r="K127"/>
  <c r="J127"/>
  <c r="G127"/>
  <c r="I127"/>
  <c r="F154"/>
  <c r="G160"/>
  <c r="G115" l="1"/>
</calcChain>
</file>

<file path=xl/sharedStrings.xml><?xml version="1.0" encoding="utf-8"?>
<sst xmlns="http://schemas.openxmlformats.org/spreadsheetml/2006/main" count="752" uniqueCount="172">
  <si>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</si>
  <si>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</si>
  <si>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</si>
  <si>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</si>
  <si>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</si>
  <si>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</si>
  <si>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</si>
  <si>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</si>
  <si>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</si>
  <si>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</si>
  <si>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</si>
  <si>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</si>
  <si>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</si>
  <si>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</si>
  <si>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</si>
  <si>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</si>
  <si>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</si>
  <si>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</si>
  <si>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</si>
  <si>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</si>
  <si>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</si>
  <si>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</si>
  <si>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</si>
  <si>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</si>
  <si>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</si>
  <si>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</si>
  <si>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</si>
  <si>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</si>
  <si>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</si>
  <si>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</si>
  <si>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</si>
  <si>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</si>
  <si>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</si>
  <si>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</si>
  <si>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</si>
  <si>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</si>
  <si>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</si>
  <si>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</si>
  <si>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</si>
  <si>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</si>
  <si>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</si>
  <si>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</si>
  <si>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</si>
  <si>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</si>
  <si>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</si>
  <si>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</si>
  <si>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</si>
  <si>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</si>
  <si>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</si>
  <si>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Должность</t>
  </si>
  <si>
    <t>И.О. Фамилия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</si>
  <si>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</si>
  <si>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</si>
  <si>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</si>
  <si>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</si>
  <si>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</si>
  <si>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</si>
  <si>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</si>
  <si>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</si>
  <si>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</si>
  <si>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</si>
  <si>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</si>
  <si>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</si>
  <si>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</si>
  <si>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</si>
  <si>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</si>
  <si>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</si>
  <si>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</si>
  <si>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</si>
  <si>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</si>
  <si>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</si>
  <si>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</si>
  <si>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</si>
  <si>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</si>
  <si>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</si>
  <si>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</si>
  <si>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</si>
  <si>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</si>
  <si>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</si>
  <si>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</si>
  <si>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</si>
  <si>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</si>
  <si>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</si>
  <si>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</si>
  <si>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</si>
  <si>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</si>
  <si>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</si>
  <si>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</si>
  <si>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</si>
  <si>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</si>
  <si>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</si>
  <si>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</si>
  <si>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</si>
  <si>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</si>
  <si>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</si>
  <si>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</si>
  <si>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</si>
  <si>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</si>
  <si>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</si>
  <si>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</si>
  <si>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</si>
  <si>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</si>
  <si>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</si>
  <si>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</si>
  <si>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</si>
  <si>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</si>
  <si>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</si>
  <si>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</si>
  <si>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</si>
  <si>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</si>
  <si>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Номер телефона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</si>
  <si>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</si>
  <si>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</si>
  <si>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</si>
  <si>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</si>
  <si>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</si>
  <si>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</si>
  <si>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</si>
  <si>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</si>
  <si>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</si>
  <si>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</si>
  <si>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</si>
  <si>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</si>
  <si>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</si>
  <si>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</si>
  <si>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</si>
  <si>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</si>
  <si>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</si>
  <si>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</si>
  <si>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</si>
  <si>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</si>
  <si>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</si>
  <si>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</si>
  <si>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</si>
  <si>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</si>
  <si>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</si>
  <si>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</si>
  <si>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</si>
  <si>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</si>
  <si>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</si>
  <si>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</si>
  <si>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</si>
  <si>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</si>
  <si>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</si>
  <si>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</si>
  <si>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</si>
  <si>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</si>
  <si>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</si>
  <si>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</si>
  <si>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</si>
  <si>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</si>
  <si>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</si>
  <si>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</si>
  <si>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</si>
  <si>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</si>
  <si>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</si>
  <si>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</si>
  <si>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</si>
  <si>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</si>
  <si>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</si>
  <si>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</si>
  <si>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</si>
  <si>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</si>
  <si>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</si>
  <si>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</si>
  <si>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</si>
  <si>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</si>
  <si>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</si>
  <si>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</si>
  <si>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</si>
  <si>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</si>
  <si>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г. Константиновск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</si>
</sst>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1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95"/>
  <sheetViews>
    <sheetView tabSelected="1" view="pageBreakPreview" topLeftCell="D364" zoomScale="90" zoomScaleNormal="80" zoomScaleSheetLayoutView="90" workbookViewId="0">
      <selection activeCell="F288" sqref="F288"/>
    </sheetView>
  </sheetViews>
  <sheetFormatPr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127</v>
      </c>
      <c r="B1" s="2"/>
      <c r="C1" s="3" t="s">
        <v>41</v>
      </c>
      <c r="D1" s="137" t="s">
        <v>47</v>
      </c>
      <c r="E1" s="138"/>
      <c r="F1" s="138"/>
      <c r="G1" s="138"/>
      <c r="H1" s="138"/>
      <c r="I1" s="138"/>
      <c r="J1" s="138"/>
      <c r="K1" s="138"/>
      <c r="L1" s="138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 t="e">
        <f>VLOOKUP(D3,МО!$B$5:$C$59,2,FALSE)</f>
        <v>#N/A</v>
      </c>
      <c r="D2" s="139" t="s">
        <v>0</v>
      </c>
      <c r="E2" s="140"/>
      <c r="F2" s="140"/>
      <c r="G2" s="140"/>
      <c r="H2" s="140"/>
      <c r="I2" s="140"/>
      <c r="J2" s="140"/>
      <c r="K2" s="140"/>
      <c r="L2" s="140"/>
      <c r="M2" s="4"/>
      <c r="N2" s="106" t="s">
        <v>137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1" t="s">
        <v>171</v>
      </c>
      <c r="E3" s="142"/>
      <c r="F3" s="142"/>
      <c r="G3" s="142"/>
      <c r="H3" s="142"/>
      <c r="I3" s="142"/>
      <c r="J3" s="142"/>
      <c r="K3" s="142"/>
      <c r="L3" s="143"/>
      <c r="M3" s="7"/>
      <c r="N3" s="44" t="s">
        <v>168</v>
      </c>
      <c r="O3" s="126" t="s">
        <v>132</v>
      </c>
      <c r="P3" s="126"/>
      <c r="Q3" s="126"/>
      <c r="R3" s="126"/>
      <c r="S3" s="126"/>
      <c r="T3" s="126"/>
      <c r="U3" s="126"/>
      <c r="V3" s="126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169</v>
      </c>
      <c r="O4" s="126" t="s">
        <v>133</v>
      </c>
      <c r="P4" s="126"/>
      <c r="Q4" s="126"/>
      <c r="R4" s="126"/>
      <c r="S4" s="126"/>
      <c r="T4" s="126"/>
      <c r="U4" s="126"/>
      <c r="V4" s="126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170</v>
      </c>
      <c r="O5" s="126" t="s">
        <v>145</v>
      </c>
      <c r="P5" s="126"/>
      <c r="Q5" s="126"/>
      <c r="R5" s="126"/>
      <c r="S5" s="126"/>
      <c r="T5" s="126"/>
      <c r="U5" s="126"/>
      <c r="V5" s="126"/>
    </row>
    <row r="6" spans="1:26" s="22" customFormat="1" ht="15.75" customHeight="1">
      <c r="A6" s="133" t="s">
        <v>111</v>
      </c>
      <c r="B6" s="133" t="s">
        <v>112</v>
      </c>
      <c r="C6" s="129" t="s">
        <v>113</v>
      </c>
      <c r="D6" s="135" t="s">
        <v>1</v>
      </c>
      <c r="E6" s="136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26" t="s">
        <v>135</v>
      </c>
      <c r="P6" s="126"/>
      <c r="Q6" s="126"/>
      <c r="R6" s="126"/>
      <c r="S6" s="126"/>
      <c r="T6" s="126"/>
      <c r="U6" s="126"/>
      <c r="V6" s="126"/>
    </row>
    <row r="7" spans="1:26" s="22" customFormat="1" ht="15.75">
      <c r="A7" s="134"/>
      <c r="B7" s="134" t="s">
        <v>39</v>
      </c>
      <c r="C7" s="130" t="s">
        <v>39</v>
      </c>
      <c r="D7" s="135"/>
      <c r="E7" s="136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27" t="s">
        <v>136</v>
      </c>
      <c r="P7" s="127"/>
      <c r="Q7" s="127"/>
      <c r="R7" s="127"/>
      <c r="S7" s="127"/>
      <c r="T7" s="127"/>
      <c r="U7" s="127"/>
      <c r="V7" s="127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167</v>
      </c>
      <c r="O8" s="144" t="s">
        <v>166</v>
      </c>
      <c r="P8" s="145"/>
      <c r="Q8" s="145"/>
      <c r="R8" s="145"/>
      <c r="S8" s="145"/>
      <c r="T8" s="145"/>
      <c r="U8" s="145"/>
      <c r="V8" s="146"/>
    </row>
    <row r="9" spans="1:26" s="22" customFormat="1" ht="15.75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136</v>
      </c>
      <c r="G9" s="28">
        <f t="shared" ref="G9:L9" si="0">G23+G36</f>
        <v>146</v>
      </c>
      <c r="H9" s="28">
        <f t="shared" si="0"/>
        <v>138</v>
      </c>
      <c r="I9" s="28">
        <f t="shared" si="0"/>
        <v>68</v>
      </c>
      <c r="J9" s="28">
        <f t="shared" si="0"/>
        <v>68</v>
      </c>
      <c r="K9" s="28">
        <f t="shared" si="0"/>
        <v>68</v>
      </c>
      <c r="L9" s="28">
        <f t="shared" si="0"/>
        <v>68</v>
      </c>
      <c r="N9" s="149" t="s">
        <v>134</v>
      </c>
      <c r="O9" s="149"/>
      <c r="P9" s="149"/>
      <c r="Q9" s="149"/>
      <c r="R9" s="149"/>
      <c r="S9" s="149"/>
      <c r="T9" s="149"/>
      <c r="U9" s="149"/>
      <c r="V9" s="149"/>
    </row>
    <row r="10" spans="1:26" s="22" customFormat="1" ht="31.5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/>
      <c r="G10" s="32">
        <f t="shared" ref="G10:L10" si="1">IF(F9=0,0,G9/F9*100)</f>
        <v>107.35294117647058</v>
      </c>
      <c r="H10" s="32">
        <f t="shared" si="1"/>
        <v>94.520547945205479</v>
      </c>
      <c r="I10" s="32">
        <f t="shared" si="1"/>
        <v>49.275362318840585</v>
      </c>
      <c r="J10" s="32">
        <f t="shared" si="1"/>
        <v>100</v>
      </c>
      <c r="K10" s="32">
        <f t="shared" si="1"/>
        <v>100</v>
      </c>
      <c r="L10" s="32">
        <f t="shared" si="1"/>
        <v>100</v>
      </c>
      <c r="N10" s="110"/>
    </row>
    <row r="11" spans="1:26" s="22" customFormat="1" ht="78.75">
      <c r="A11" s="26">
        <v>300030</v>
      </c>
      <c r="B11" s="102"/>
      <c r="C11" s="102"/>
      <c r="D11" s="33" t="s">
        <v>125</v>
      </c>
      <c r="E11" s="24"/>
      <c r="F11" s="105">
        <f>F12+F13+F14+F15+F16+F17+F18+F19+F20+F21</f>
        <v>136</v>
      </c>
      <c r="G11" s="105">
        <f t="shared" ref="G11:L11" si="2">G12+G13+G14+G15+G16+G17+G18+G19+G20+G21</f>
        <v>146</v>
      </c>
      <c r="H11" s="105">
        <f t="shared" si="2"/>
        <v>138</v>
      </c>
      <c r="I11" s="105">
        <f t="shared" si="2"/>
        <v>68</v>
      </c>
      <c r="J11" s="105">
        <f t="shared" si="2"/>
        <v>68</v>
      </c>
      <c r="K11" s="105">
        <f t="shared" si="2"/>
        <v>68</v>
      </c>
      <c r="L11" s="105">
        <f t="shared" si="2"/>
        <v>68</v>
      </c>
      <c r="N11" s="150" t="s">
        <v>140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50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8</v>
      </c>
      <c r="G13" s="35">
        <f t="shared" si="4"/>
        <v>20</v>
      </c>
      <c r="H13" s="35">
        <f t="shared" si="4"/>
        <v>17</v>
      </c>
      <c r="I13" s="35">
        <f t="shared" si="4"/>
        <v>2</v>
      </c>
      <c r="J13" s="35">
        <f t="shared" si="4"/>
        <v>2</v>
      </c>
      <c r="K13" s="35">
        <f t="shared" si="4"/>
        <v>2</v>
      </c>
      <c r="L13" s="35">
        <f t="shared" si="4"/>
        <v>2</v>
      </c>
      <c r="N13" s="150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50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14</v>
      </c>
      <c r="G15" s="35">
        <f t="shared" si="4"/>
        <v>17</v>
      </c>
      <c r="H15" s="35">
        <f t="shared" si="4"/>
        <v>28</v>
      </c>
      <c r="I15" s="35">
        <f t="shared" si="4"/>
        <v>4</v>
      </c>
      <c r="J15" s="35">
        <f t="shared" si="4"/>
        <v>4</v>
      </c>
      <c r="K15" s="35">
        <f t="shared" si="4"/>
        <v>4</v>
      </c>
      <c r="L15" s="35">
        <f t="shared" si="4"/>
        <v>4</v>
      </c>
      <c r="N15" s="150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13</v>
      </c>
      <c r="G16" s="35">
        <f t="shared" si="4"/>
        <v>14</v>
      </c>
      <c r="H16" s="35">
        <f t="shared" si="4"/>
        <v>3</v>
      </c>
      <c r="I16" s="35">
        <f t="shared" si="4"/>
        <v>0</v>
      </c>
      <c r="J16" s="35">
        <f t="shared" si="4"/>
        <v>0</v>
      </c>
      <c r="K16" s="35">
        <f t="shared" si="4"/>
        <v>0</v>
      </c>
      <c r="L16" s="35">
        <f t="shared" si="4"/>
        <v>0</v>
      </c>
      <c r="N16" s="150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3</v>
      </c>
      <c r="G17" s="35">
        <f t="shared" si="4"/>
        <v>7</v>
      </c>
      <c r="H17" s="35">
        <f t="shared" si="4"/>
        <v>10</v>
      </c>
      <c r="I17" s="35">
        <f t="shared" si="4"/>
        <v>7</v>
      </c>
      <c r="J17" s="35">
        <f t="shared" si="4"/>
        <v>7</v>
      </c>
      <c r="K17" s="35">
        <f t="shared" si="4"/>
        <v>7</v>
      </c>
      <c r="L17" s="35">
        <f t="shared" si="4"/>
        <v>7</v>
      </c>
      <c r="N17" s="150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50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56</v>
      </c>
      <c r="G19" s="35">
        <f t="shared" si="4"/>
        <v>60</v>
      </c>
      <c r="H19" s="35">
        <f t="shared" si="4"/>
        <v>57</v>
      </c>
      <c r="I19" s="35">
        <f t="shared" si="4"/>
        <v>24</v>
      </c>
      <c r="J19" s="35">
        <f t="shared" si="4"/>
        <v>24</v>
      </c>
      <c r="K19" s="35">
        <f t="shared" si="4"/>
        <v>24</v>
      </c>
      <c r="L19" s="35">
        <f t="shared" si="4"/>
        <v>24</v>
      </c>
      <c r="N19" s="150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17</v>
      </c>
      <c r="G20" s="35">
        <f t="shared" si="4"/>
        <v>7</v>
      </c>
      <c r="H20" s="35">
        <f t="shared" si="4"/>
        <v>7</v>
      </c>
      <c r="I20" s="35">
        <f t="shared" si="4"/>
        <v>3</v>
      </c>
      <c r="J20" s="35">
        <f t="shared" si="4"/>
        <v>3</v>
      </c>
      <c r="K20" s="35">
        <f t="shared" si="4"/>
        <v>3</v>
      </c>
      <c r="L20" s="35">
        <f t="shared" si="4"/>
        <v>3</v>
      </c>
      <c r="N20" s="150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25</v>
      </c>
      <c r="G21" s="35">
        <f t="shared" si="4"/>
        <v>21</v>
      </c>
      <c r="H21" s="35">
        <f t="shared" si="4"/>
        <v>16</v>
      </c>
      <c r="I21" s="35">
        <f t="shared" si="4"/>
        <v>28</v>
      </c>
      <c r="J21" s="35">
        <f t="shared" si="4"/>
        <v>28</v>
      </c>
      <c r="K21" s="35">
        <f t="shared" si="4"/>
        <v>28</v>
      </c>
      <c r="L21" s="35">
        <f t="shared" si="4"/>
        <v>28</v>
      </c>
      <c r="N21" s="150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>
        <v>132</v>
      </c>
      <c r="G23" s="40">
        <v>142</v>
      </c>
      <c r="H23" s="40">
        <v>135</v>
      </c>
      <c r="I23" s="40">
        <v>65</v>
      </c>
      <c r="J23" s="40">
        <v>65</v>
      </c>
      <c r="K23" s="40">
        <v>65</v>
      </c>
      <c r="L23" s="40">
        <v>65</v>
      </c>
      <c r="N23" s="110"/>
    </row>
    <row r="24" spans="1:22" s="22" customFormat="1" ht="63">
      <c r="A24" s="26">
        <v>300160</v>
      </c>
      <c r="B24" s="41"/>
      <c r="C24" s="41"/>
      <c r="D24" s="42" t="s">
        <v>128</v>
      </c>
      <c r="E24" s="38"/>
      <c r="F24" s="105">
        <f>F25+F26+F27+F28+F29+F30+F31+F32+F33+F34</f>
        <v>132</v>
      </c>
      <c r="G24" s="105">
        <f t="shared" ref="G24:L24" si="5">G25+G26+G27+G28+G29+G30+G31+G32+G33+G34</f>
        <v>142</v>
      </c>
      <c r="H24" s="105">
        <f t="shared" si="5"/>
        <v>135</v>
      </c>
      <c r="I24" s="105">
        <f t="shared" si="5"/>
        <v>65</v>
      </c>
      <c r="J24" s="105">
        <f t="shared" si="5"/>
        <v>65</v>
      </c>
      <c r="K24" s="105">
        <f t="shared" si="5"/>
        <v>65</v>
      </c>
      <c r="L24" s="105">
        <f t="shared" si="5"/>
        <v>65</v>
      </c>
      <c r="N24" s="110"/>
    </row>
    <row r="25" spans="1:22" s="22" customFormat="1" ht="15.75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75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>
        <v>7</v>
      </c>
      <c r="G26" s="45">
        <v>19</v>
      </c>
      <c r="H26" s="45">
        <v>16</v>
      </c>
      <c r="I26" s="45">
        <v>1</v>
      </c>
      <c r="J26" s="45">
        <v>1</v>
      </c>
      <c r="K26" s="45">
        <v>1</v>
      </c>
      <c r="L26" s="45">
        <v>1</v>
      </c>
      <c r="N26" s="110"/>
    </row>
    <row r="27" spans="1:22" s="22" customFormat="1" ht="31.5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>
        <v>14</v>
      </c>
      <c r="G28" s="45">
        <v>17</v>
      </c>
      <c r="H28" s="45">
        <v>28</v>
      </c>
      <c r="I28" s="45">
        <v>4</v>
      </c>
      <c r="J28" s="45">
        <v>4</v>
      </c>
      <c r="K28" s="45">
        <v>4</v>
      </c>
      <c r="L28" s="45">
        <v>4</v>
      </c>
      <c r="N28" s="110"/>
    </row>
    <row r="29" spans="1:22" s="22" customFormat="1" ht="31.5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13</v>
      </c>
      <c r="G29" s="45">
        <v>14</v>
      </c>
      <c r="H29" s="45">
        <v>3</v>
      </c>
      <c r="I29" s="45"/>
      <c r="J29" s="45"/>
      <c r="K29" s="45"/>
      <c r="L29" s="45"/>
      <c r="N29" s="110"/>
    </row>
    <row r="30" spans="1:22" s="22" customFormat="1" ht="15.75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>
        <v>3</v>
      </c>
      <c r="G30" s="45">
        <v>7</v>
      </c>
      <c r="H30" s="45">
        <v>10</v>
      </c>
      <c r="I30" s="45">
        <v>7</v>
      </c>
      <c r="J30" s="45">
        <v>7</v>
      </c>
      <c r="K30" s="45">
        <v>7</v>
      </c>
      <c r="L30" s="45">
        <v>7</v>
      </c>
      <c r="N30" s="110"/>
    </row>
    <row r="31" spans="1:22" s="22" customFormat="1" ht="15.75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/>
      <c r="H31" s="45"/>
      <c r="I31" s="45"/>
      <c r="J31" s="45"/>
      <c r="K31" s="45"/>
      <c r="L31" s="45"/>
      <c r="N31" s="110"/>
    </row>
    <row r="32" spans="1:22" s="22" customFormat="1" ht="31.5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>
        <v>53</v>
      </c>
      <c r="G32" s="45">
        <v>57</v>
      </c>
      <c r="H32" s="45">
        <v>55</v>
      </c>
      <c r="I32" s="45">
        <v>22</v>
      </c>
      <c r="J32" s="45">
        <v>22</v>
      </c>
      <c r="K32" s="45">
        <v>22</v>
      </c>
      <c r="L32" s="45">
        <v>22</v>
      </c>
      <c r="N32" s="110"/>
    </row>
    <row r="33" spans="1:14" s="22" customFormat="1" ht="31.5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>
        <v>17</v>
      </c>
      <c r="G33" s="45">
        <v>7</v>
      </c>
      <c r="H33" s="45">
        <v>7</v>
      </c>
      <c r="I33" s="45">
        <v>3</v>
      </c>
      <c r="J33" s="45">
        <v>3</v>
      </c>
      <c r="K33" s="45">
        <v>3</v>
      </c>
      <c r="L33" s="45">
        <v>3</v>
      </c>
      <c r="N33" s="110"/>
    </row>
    <row r="34" spans="1:14" s="22" customFormat="1" ht="15.75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>
        <v>25</v>
      </c>
      <c r="G34" s="45">
        <v>21</v>
      </c>
      <c r="H34" s="45">
        <v>16</v>
      </c>
      <c r="I34" s="45">
        <v>28</v>
      </c>
      <c r="J34" s="45">
        <v>28</v>
      </c>
      <c r="K34" s="45">
        <v>28</v>
      </c>
      <c r="L34" s="45">
        <v>28</v>
      </c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>
        <v>4</v>
      </c>
      <c r="G36" s="40">
        <v>4</v>
      </c>
      <c r="H36" s="40">
        <v>3</v>
      </c>
      <c r="I36" s="40">
        <v>3</v>
      </c>
      <c r="J36" s="40">
        <v>3</v>
      </c>
      <c r="K36" s="40">
        <v>3</v>
      </c>
      <c r="L36" s="40">
        <v>3</v>
      </c>
      <c r="N36" s="110"/>
    </row>
    <row r="37" spans="1:14" s="22" customFormat="1" ht="63">
      <c r="A37" s="26">
        <v>300290</v>
      </c>
      <c r="B37" s="48"/>
      <c r="C37" s="48"/>
      <c r="D37" s="49" t="s">
        <v>129</v>
      </c>
      <c r="E37" s="50"/>
      <c r="F37" s="105">
        <f>F38+F39+F40+F41+F42+F43+F44+F45+F46+F47</f>
        <v>4</v>
      </c>
      <c r="G37" s="105">
        <f t="shared" ref="G37:L37" si="7">G38+G39+G40+G41+G42+G43+G44+G45+G46+G47</f>
        <v>4</v>
      </c>
      <c r="H37" s="105">
        <f t="shared" si="7"/>
        <v>3</v>
      </c>
      <c r="I37" s="105">
        <f t="shared" si="7"/>
        <v>3</v>
      </c>
      <c r="J37" s="105">
        <f t="shared" si="7"/>
        <v>3</v>
      </c>
      <c r="K37" s="105">
        <f t="shared" si="7"/>
        <v>3</v>
      </c>
      <c r="L37" s="105">
        <f t="shared" si="7"/>
        <v>3</v>
      </c>
      <c r="N37" s="110"/>
    </row>
    <row r="38" spans="1:14" s="22" customFormat="1" ht="15.75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>
        <v>1</v>
      </c>
      <c r="G39" s="45">
        <v>1</v>
      </c>
      <c r="H39" s="45">
        <v>1</v>
      </c>
      <c r="I39" s="45">
        <v>1</v>
      </c>
      <c r="J39" s="45">
        <v>1</v>
      </c>
      <c r="K39" s="45">
        <v>1</v>
      </c>
      <c r="L39" s="45">
        <v>1</v>
      </c>
      <c r="N39" s="110"/>
    </row>
    <row r="40" spans="1:14" s="22" customFormat="1" ht="31.5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75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>
        <v>3</v>
      </c>
      <c r="G45" s="45">
        <v>3</v>
      </c>
      <c r="H45" s="45">
        <v>2</v>
      </c>
      <c r="I45" s="45">
        <v>2</v>
      </c>
      <c r="J45" s="45">
        <v>2</v>
      </c>
      <c r="K45" s="45">
        <v>2</v>
      </c>
      <c r="L45" s="45">
        <v>2</v>
      </c>
      <c r="N45" s="110"/>
    </row>
    <row r="46" spans="1:14" s="22" customFormat="1" ht="31.5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656</v>
      </c>
      <c r="G49" s="40">
        <v>643</v>
      </c>
      <c r="H49" s="40">
        <v>551</v>
      </c>
      <c r="I49" s="40">
        <v>559</v>
      </c>
      <c r="J49" s="40">
        <v>559</v>
      </c>
      <c r="K49" s="40">
        <v>559</v>
      </c>
      <c r="L49" s="40">
        <v>559</v>
      </c>
      <c r="N49" s="110"/>
    </row>
    <row r="50" spans="1:22" s="22" customFormat="1" ht="63">
      <c r="A50" s="26">
        <v>300420</v>
      </c>
      <c r="B50" s="102"/>
      <c r="C50" s="102"/>
      <c r="D50" s="54" t="s">
        <v>130</v>
      </c>
      <c r="E50" s="55"/>
      <c r="F50" s="105">
        <f>F51+F52+F53</f>
        <v>656</v>
      </c>
      <c r="G50" s="105">
        <f t="shared" ref="G50:L50" si="9">G51+G52+G53</f>
        <v>643</v>
      </c>
      <c r="H50" s="105">
        <f>H51+H52+H53</f>
        <v>551</v>
      </c>
      <c r="I50" s="105">
        <f t="shared" si="9"/>
        <v>559</v>
      </c>
      <c r="J50" s="105">
        <f t="shared" si="9"/>
        <v>559</v>
      </c>
      <c r="K50" s="105">
        <f t="shared" si="9"/>
        <v>559</v>
      </c>
      <c r="L50" s="105">
        <f t="shared" si="9"/>
        <v>559</v>
      </c>
      <c r="N50" s="110"/>
    </row>
    <row r="51" spans="1:22" s="22" customFormat="1" ht="31.5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42</v>
      </c>
      <c r="G51" s="44">
        <v>50</v>
      </c>
      <c r="H51" s="44">
        <v>46</v>
      </c>
      <c r="I51" s="45">
        <v>46</v>
      </c>
      <c r="J51" s="45">
        <v>46</v>
      </c>
      <c r="K51" s="45">
        <v>46</v>
      </c>
      <c r="L51" s="45">
        <v>46</v>
      </c>
      <c r="N51" s="110"/>
    </row>
    <row r="52" spans="1:22" s="22" customFormat="1" ht="31.5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364</v>
      </c>
      <c r="G52" s="44">
        <v>298</v>
      </c>
      <c r="H52" s="44">
        <v>255</v>
      </c>
      <c r="I52" s="45">
        <v>265</v>
      </c>
      <c r="J52" s="45">
        <v>265</v>
      </c>
      <c r="K52" s="45">
        <v>265</v>
      </c>
      <c r="L52" s="45">
        <v>265</v>
      </c>
      <c r="N52" s="110"/>
    </row>
    <row r="53" spans="1:22" s="22" customFormat="1" ht="15.75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250</v>
      </c>
      <c r="G53" s="44">
        <v>295</v>
      </c>
      <c r="H53" s="44">
        <v>250</v>
      </c>
      <c r="I53" s="45">
        <v>248</v>
      </c>
      <c r="J53" s="45">
        <v>248</v>
      </c>
      <c r="K53" s="45">
        <v>248</v>
      </c>
      <c r="L53" s="45">
        <v>248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0.46400000000000002</v>
      </c>
      <c r="G55" s="58">
        <f t="shared" ref="G55:L55" si="10">G71+G84</f>
        <v>0.14019999999999999</v>
      </c>
      <c r="H55" s="58">
        <f t="shared" si="10"/>
        <v>0.44199999999999995</v>
      </c>
      <c r="I55" s="58">
        <f t="shared" si="10"/>
        <v>0.433</v>
      </c>
      <c r="J55" s="58">
        <f t="shared" si="10"/>
        <v>0.433</v>
      </c>
      <c r="K55" s="58">
        <f t="shared" si="10"/>
        <v>0.433</v>
      </c>
      <c r="L55" s="58">
        <f t="shared" si="10"/>
        <v>0.433</v>
      </c>
      <c r="N55" s="148" t="s">
        <v>142</v>
      </c>
      <c r="O55" s="148"/>
      <c r="P55" s="148"/>
      <c r="Q55" s="148"/>
      <c r="R55" s="148"/>
      <c r="S55" s="148"/>
      <c r="T55" s="148"/>
      <c r="U55" s="148"/>
      <c r="V55" s="148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114</v>
      </c>
      <c r="E56" s="60" t="s">
        <v>14</v>
      </c>
      <c r="F56" s="61" t="s">
        <v>115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115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124</v>
      </c>
      <c r="E57" s="60" t="s">
        <v>43</v>
      </c>
      <c r="F57" s="61" t="s">
        <v>115</v>
      </c>
      <c r="G57" s="61" t="s">
        <v>115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115</v>
      </c>
      <c r="N57" s="110"/>
    </row>
    <row r="58" spans="1:22" s="22" customFormat="1" ht="110.25">
      <c r="A58" s="26">
        <v>300500</v>
      </c>
      <c r="B58" s="26" t="e">
        <f>VALUE(CONCATENATE($A$2,$C$4,C58))</f>
        <v>#N/A</v>
      </c>
      <c r="C58" s="26">
        <v>400000</v>
      </c>
      <c r="D58" s="29" t="s">
        <v>131</v>
      </c>
      <c r="E58" s="30" t="s">
        <v>43</v>
      </c>
      <c r="F58" s="31"/>
      <c r="G58" s="32">
        <f t="shared" ref="G58:L58" si="12">ROUND(IF(F55=0,0,G55/F55*100),1)</f>
        <v>30.2</v>
      </c>
      <c r="H58" s="32">
        <f t="shared" si="12"/>
        <v>315.3</v>
      </c>
      <c r="I58" s="32">
        <f t="shared" si="12"/>
        <v>98</v>
      </c>
      <c r="J58" s="32">
        <f t="shared" si="12"/>
        <v>100</v>
      </c>
      <c r="K58" s="32">
        <f t="shared" si="12"/>
        <v>100</v>
      </c>
      <c r="L58" s="32">
        <f t="shared" si="12"/>
        <v>100</v>
      </c>
      <c r="N58" s="110"/>
    </row>
    <row r="59" spans="1:22" s="22" customFormat="1" ht="94.5">
      <c r="A59" s="26">
        <v>300510</v>
      </c>
      <c r="B59" s="24"/>
      <c r="C59" s="24"/>
      <c r="D59" s="33" t="s">
        <v>126</v>
      </c>
      <c r="E59" s="24"/>
      <c r="F59" s="104">
        <f>F60+F61+F62+F63+F64+F65+F66+F67+F68+F69</f>
        <v>0.46400000000000002</v>
      </c>
      <c r="G59" s="104">
        <f t="shared" ref="G59:L59" si="13">G60+G61+G62+G63+G64+G65+G66+G67+G68+G69</f>
        <v>0.72699999999999998</v>
      </c>
      <c r="H59" s="104">
        <f t="shared" si="13"/>
        <v>0.44099999999999995</v>
      </c>
      <c r="I59" s="104">
        <f t="shared" si="13"/>
        <v>0.433</v>
      </c>
      <c r="J59" s="104">
        <f t="shared" si="13"/>
        <v>0.433</v>
      </c>
      <c r="K59" s="104">
        <f t="shared" si="13"/>
        <v>0.433</v>
      </c>
      <c r="L59" s="104">
        <f t="shared" si="13"/>
        <v>0.433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50" t="s">
        <v>141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7.5999999999999998E-2</v>
      </c>
      <c r="G61" s="64">
        <f t="shared" si="15"/>
        <v>0.34499999999999997</v>
      </c>
      <c r="H61" s="64">
        <f t="shared" si="15"/>
        <v>5.3999999999999999E-2</v>
      </c>
      <c r="I61" s="64">
        <f t="shared" si="15"/>
        <v>5.3999999999999999E-2</v>
      </c>
      <c r="J61" s="64">
        <f t="shared" si="15"/>
        <v>5.3999999999999999E-2</v>
      </c>
      <c r="K61" s="64">
        <f t="shared" si="15"/>
        <v>5.3999999999999999E-2</v>
      </c>
      <c r="L61" s="64">
        <f t="shared" si="15"/>
        <v>5.3999999999999999E-2</v>
      </c>
      <c r="N61" s="150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50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0.11899999999999999</v>
      </c>
      <c r="G63" s="64">
        <f t="shared" si="15"/>
        <v>0.109</v>
      </c>
      <c r="H63" s="64">
        <f t="shared" si="15"/>
        <v>0.12</v>
      </c>
      <c r="I63" s="64">
        <f t="shared" si="15"/>
        <v>0.121</v>
      </c>
      <c r="J63" s="64">
        <f t="shared" si="15"/>
        <v>0.121</v>
      </c>
      <c r="K63" s="64">
        <f t="shared" si="15"/>
        <v>0.121</v>
      </c>
      <c r="L63" s="64">
        <f t="shared" si="15"/>
        <v>0.121</v>
      </c>
      <c r="N63" s="150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9.9000000000000005E-2</v>
      </c>
      <c r="G64" s="64">
        <f t="shared" si="15"/>
        <v>7.8E-2</v>
      </c>
      <c r="H64" s="64">
        <f t="shared" si="15"/>
        <v>5.7000000000000002E-2</v>
      </c>
      <c r="I64" s="64">
        <f t="shared" si="15"/>
        <v>5.7000000000000002E-2</v>
      </c>
      <c r="J64" s="64">
        <f t="shared" si="15"/>
        <v>5.7000000000000002E-2</v>
      </c>
      <c r="K64" s="64">
        <f t="shared" si="15"/>
        <v>5.7000000000000002E-2</v>
      </c>
      <c r="L64" s="64">
        <f t="shared" si="15"/>
        <v>5.7000000000000002E-2</v>
      </c>
      <c r="N64" s="150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50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5.5E-2</v>
      </c>
      <c r="G66" s="64">
        <f t="shared" si="15"/>
        <v>5.5E-2</v>
      </c>
      <c r="H66" s="64">
        <f t="shared" si="15"/>
        <v>6.0999999999999999E-2</v>
      </c>
      <c r="I66" s="64">
        <f t="shared" si="15"/>
        <v>6.0999999999999999E-2</v>
      </c>
      <c r="J66" s="64">
        <f t="shared" si="15"/>
        <v>6.0999999999999999E-2</v>
      </c>
      <c r="K66" s="64">
        <f t="shared" si="15"/>
        <v>6.0999999999999999E-2</v>
      </c>
      <c r="L66" s="64">
        <f t="shared" si="15"/>
        <v>6.0999999999999999E-2</v>
      </c>
      <c r="N66" s="150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0.113</v>
      </c>
      <c r="G67" s="64">
        <f t="shared" si="15"/>
        <v>0.13900000000000001</v>
      </c>
      <c r="H67" s="64">
        <f t="shared" si="15"/>
        <v>0.14799999999999999</v>
      </c>
      <c r="I67" s="64">
        <f t="shared" si="15"/>
        <v>0.13900000000000001</v>
      </c>
      <c r="J67" s="64">
        <f t="shared" si="15"/>
        <v>0.13900000000000001</v>
      </c>
      <c r="K67" s="64">
        <f t="shared" si="15"/>
        <v>0.13900000000000001</v>
      </c>
      <c r="L67" s="64">
        <f t="shared" si="15"/>
        <v>0.13900000000000001</v>
      </c>
      <c r="N67" s="150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2E-3</v>
      </c>
      <c r="G68" s="64">
        <f t="shared" si="15"/>
        <v>1E-3</v>
      </c>
      <c r="H68" s="64">
        <f t="shared" si="15"/>
        <v>1E-3</v>
      </c>
      <c r="I68" s="64">
        <f t="shared" si="15"/>
        <v>1E-3</v>
      </c>
      <c r="J68" s="64">
        <f t="shared" si="15"/>
        <v>1E-3</v>
      </c>
      <c r="K68" s="64">
        <f t="shared" si="15"/>
        <v>1E-3</v>
      </c>
      <c r="L68" s="64">
        <f t="shared" si="15"/>
        <v>1E-3</v>
      </c>
      <c r="N68" s="150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0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50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>
        <v>0.39600000000000002</v>
      </c>
      <c r="G71" s="66">
        <v>3.6200000000000003E-2</v>
      </c>
      <c r="H71" s="66">
        <v>0.35199999999999998</v>
      </c>
      <c r="I71" s="66">
        <v>0.35299999999999998</v>
      </c>
      <c r="J71" s="66">
        <v>0.35299999999999998</v>
      </c>
      <c r="K71" s="66">
        <v>0.35299999999999998</v>
      </c>
      <c r="L71" s="66">
        <v>0.35299999999999998</v>
      </c>
      <c r="N71" s="110"/>
    </row>
    <row r="72" spans="1:22" s="22" customFormat="1" ht="94.5">
      <c r="A72" s="26">
        <v>300640</v>
      </c>
      <c r="B72" s="102"/>
      <c r="C72" s="102"/>
      <c r="D72" s="42" t="s">
        <v>150</v>
      </c>
      <c r="E72" s="67"/>
      <c r="F72" s="120">
        <f t="shared" ref="F72:L72" si="16">F71-(F73+F74+F75+F76+F77+F78+F79+F80+F81+F82)</f>
        <v>0</v>
      </c>
      <c r="G72" s="120">
        <f t="shared" si="16"/>
        <v>-0.32579999999999998</v>
      </c>
      <c r="H72" s="120">
        <f t="shared" si="16"/>
        <v>0</v>
      </c>
      <c r="I72" s="120">
        <f t="shared" si="16"/>
        <v>0</v>
      </c>
      <c r="J72" s="120">
        <f t="shared" si="16"/>
        <v>0</v>
      </c>
      <c r="K72" s="120">
        <f t="shared" si="16"/>
        <v>0</v>
      </c>
      <c r="L72" s="120">
        <f t="shared" si="16"/>
        <v>0</v>
      </c>
      <c r="N72" s="121" t="s">
        <v>153</v>
      </c>
    </row>
    <row r="73" spans="1:22" s="22" customFormat="1" ht="15.75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75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>
        <v>5.6000000000000001E-2</v>
      </c>
      <c r="G74" s="68">
        <v>5.5E-2</v>
      </c>
      <c r="H74" s="68">
        <v>5.3999999999999999E-2</v>
      </c>
      <c r="I74" s="68">
        <v>5.3999999999999999E-2</v>
      </c>
      <c r="J74" s="68">
        <v>5.3999999999999999E-2</v>
      </c>
      <c r="K74" s="68">
        <v>5.3999999999999999E-2</v>
      </c>
      <c r="L74" s="68">
        <v>5.3999999999999999E-2</v>
      </c>
      <c r="N74" s="110"/>
    </row>
    <row r="75" spans="1:22" s="22" customFormat="1" ht="31.5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>
        <v>0.11899999999999999</v>
      </c>
      <c r="G76" s="68">
        <v>0.109</v>
      </c>
      <c r="H76" s="68">
        <v>0.12</v>
      </c>
      <c r="I76" s="68">
        <v>0.121</v>
      </c>
      <c r="J76" s="68">
        <v>0.121</v>
      </c>
      <c r="K76" s="68">
        <v>0.121</v>
      </c>
      <c r="L76" s="68">
        <v>0.121</v>
      </c>
      <c r="N76" s="110"/>
    </row>
    <row r="77" spans="1:22" s="22" customFormat="1" ht="31.5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9.9000000000000005E-2</v>
      </c>
      <c r="G77" s="68">
        <v>7.8E-2</v>
      </c>
      <c r="H77" s="68">
        <v>5.7000000000000002E-2</v>
      </c>
      <c r="I77" s="68">
        <v>5.7000000000000002E-2</v>
      </c>
      <c r="J77" s="68">
        <v>5.7000000000000002E-2</v>
      </c>
      <c r="K77" s="68">
        <v>5.7000000000000002E-2</v>
      </c>
      <c r="L77" s="68">
        <v>5.7000000000000002E-2</v>
      </c>
      <c r="N77" s="110"/>
    </row>
    <row r="78" spans="1:22" s="22" customFormat="1" ht="15.75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>
        <v>5.5E-2</v>
      </c>
      <c r="G79" s="68">
        <v>5.5E-2</v>
      </c>
      <c r="H79" s="68">
        <v>6.0999999999999999E-2</v>
      </c>
      <c r="I79" s="68">
        <v>6.0999999999999999E-2</v>
      </c>
      <c r="J79" s="68">
        <v>6.0999999999999999E-2</v>
      </c>
      <c r="K79" s="68">
        <v>6.0999999999999999E-2</v>
      </c>
      <c r="L79" s="68">
        <v>6.0999999999999999E-2</v>
      </c>
      <c r="N79" s="110"/>
    </row>
    <row r="80" spans="1:22" s="22" customFormat="1" ht="31.5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>
        <v>6.5000000000000002E-2</v>
      </c>
      <c r="G80" s="68">
        <v>6.4000000000000001E-2</v>
      </c>
      <c r="H80" s="68">
        <v>5.8999999999999997E-2</v>
      </c>
      <c r="I80" s="68">
        <v>5.8999999999999997E-2</v>
      </c>
      <c r="J80" s="68">
        <v>5.8999999999999997E-2</v>
      </c>
      <c r="K80" s="68">
        <v>5.8999999999999997E-2</v>
      </c>
      <c r="L80" s="68">
        <v>5.8999999999999997E-2</v>
      </c>
      <c r="N80" s="110"/>
    </row>
    <row r="81" spans="1:14" s="22" customFormat="1" ht="31.5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>
        <v>2E-3</v>
      </c>
      <c r="G81" s="68">
        <v>1E-3</v>
      </c>
      <c r="H81" s="68">
        <v>1E-3</v>
      </c>
      <c r="I81" s="68">
        <v>1E-3</v>
      </c>
      <c r="J81" s="68">
        <v>1E-3</v>
      </c>
      <c r="K81" s="68">
        <v>1E-3</v>
      </c>
      <c r="L81" s="68">
        <v>1E-3</v>
      </c>
      <c r="N81" s="110"/>
    </row>
    <row r="82" spans="1:14" s="22" customFormat="1" ht="15.75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/>
      <c r="H82" s="68"/>
      <c r="I82" s="68"/>
      <c r="J82" s="68"/>
      <c r="K82" s="68"/>
      <c r="L82" s="68"/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>
        <v>6.8000000000000005E-2</v>
      </c>
      <c r="G84" s="66">
        <v>0.104</v>
      </c>
      <c r="H84" s="66">
        <v>0.09</v>
      </c>
      <c r="I84" s="66">
        <v>0.08</v>
      </c>
      <c r="J84" s="66">
        <v>0.08</v>
      </c>
      <c r="K84" s="66">
        <v>0.08</v>
      </c>
      <c r="L84" s="66">
        <v>0.08</v>
      </c>
      <c r="N84" s="110"/>
    </row>
    <row r="85" spans="1:14" s="22" customFormat="1" ht="94.5">
      <c r="A85" s="26">
        <v>300770</v>
      </c>
      <c r="B85" s="26" t="e">
        <f t="shared" si="18"/>
        <v>#N/A</v>
      </c>
      <c r="C85" s="26">
        <v>302001</v>
      </c>
      <c r="D85" s="49" t="s">
        <v>151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-0.26100000000000001</v>
      </c>
      <c r="H85" s="120">
        <f t="shared" si="19"/>
        <v>1.0000000000000009E-3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152</v>
      </c>
    </row>
    <row r="86" spans="1:14" s="22" customFormat="1" ht="15.75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>
        <v>0.02</v>
      </c>
      <c r="G87" s="68">
        <v>0.28999999999999998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N87" s="110"/>
    </row>
    <row r="88" spans="1:14" s="22" customFormat="1" ht="31.5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75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>
        <v>4.8000000000000001E-2</v>
      </c>
      <c r="G93" s="68">
        <v>7.4999999999999997E-2</v>
      </c>
      <c r="H93" s="68">
        <v>8.8999999999999996E-2</v>
      </c>
      <c r="I93" s="68">
        <v>0.08</v>
      </c>
      <c r="J93" s="68">
        <v>0.08</v>
      </c>
      <c r="K93" s="68">
        <v>0.08</v>
      </c>
      <c r="L93" s="68">
        <v>0.08</v>
      </c>
      <c r="N93" s="110"/>
    </row>
    <row r="94" spans="1:14" s="22" customFormat="1" ht="31.5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75">
      <c r="A97" s="26">
        <v>300890</v>
      </c>
      <c r="B97" s="26" t="e">
        <f>VALUE(CONCATENATE($A$2,$C$4,C97))</f>
        <v>#N/A</v>
      </c>
      <c r="C97" s="26">
        <v>500000</v>
      </c>
      <c r="D97" s="131" t="s">
        <v>116</v>
      </c>
      <c r="E97" s="24" t="s">
        <v>15</v>
      </c>
      <c r="F97" s="40">
        <v>13527.4</v>
      </c>
      <c r="G97" s="40">
        <v>14271.4</v>
      </c>
      <c r="H97" s="40">
        <v>15741.4</v>
      </c>
      <c r="I97" s="40">
        <v>17677.5</v>
      </c>
      <c r="J97" s="40">
        <v>19480.7</v>
      </c>
      <c r="K97" s="40">
        <v>21019.7</v>
      </c>
      <c r="L97" s="40">
        <v>22428.1</v>
      </c>
      <c r="N97" s="110"/>
    </row>
    <row r="98" spans="1:22" s="22" customFormat="1" ht="31.5">
      <c r="A98" s="26">
        <v>300900</v>
      </c>
      <c r="B98" s="26" t="e">
        <f>VALUE(CONCATENATE($A$2,$C$4,C98))</f>
        <v>#N/A</v>
      </c>
      <c r="C98" s="26">
        <v>600000</v>
      </c>
      <c r="D98" s="131"/>
      <c r="E98" s="30" t="s">
        <v>20</v>
      </c>
      <c r="F98" s="31"/>
      <c r="G98" s="32">
        <f t="shared" ref="G98:L98" si="20">IF(F97=0,0,G97/F97*100)</f>
        <v>105.49994825317503</v>
      </c>
      <c r="H98" s="32">
        <f t="shared" si="20"/>
        <v>110.30032092156341</v>
      </c>
      <c r="I98" s="32">
        <f t="shared" si="20"/>
        <v>112.29941428335472</v>
      </c>
      <c r="J98" s="32">
        <f t="shared" si="20"/>
        <v>110.20053740630746</v>
      </c>
      <c r="K98" s="32">
        <f t="shared" si="20"/>
        <v>107.90012679215839</v>
      </c>
      <c r="L98" s="32">
        <f t="shared" si="20"/>
        <v>106.70038107109043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28" t="s">
        <v>117</v>
      </c>
      <c r="E100" s="38" t="s">
        <v>15</v>
      </c>
      <c r="F100" s="40"/>
      <c r="G100" s="40"/>
      <c r="H100" s="40"/>
      <c r="I100" s="40"/>
      <c r="J100" s="40"/>
      <c r="K100" s="40"/>
      <c r="L100" s="40"/>
      <c r="N100" s="110"/>
    </row>
    <row r="101" spans="1:22" s="22" customFormat="1" ht="31.5">
      <c r="A101" s="26">
        <v>300930</v>
      </c>
      <c r="B101" s="26" t="e">
        <f t="shared" si="21"/>
        <v>#N/A</v>
      </c>
      <c r="C101" s="26">
        <v>601000</v>
      </c>
      <c r="D101" s="128"/>
      <c r="E101" s="71" t="s">
        <v>20</v>
      </c>
      <c r="F101" s="31"/>
      <c r="G101" s="32">
        <f t="shared" ref="G101:K101" si="22">IF(F100=0,0,G100/F100*100)</f>
        <v>0</v>
      </c>
      <c r="H101" s="32">
        <f t="shared" si="22"/>
        <v>0</v>
      </c>
      <c r="I101" s="32">
        <f t="shared" si="22"/>
        <v>0</v>
      </c>
      <c r="J101" s="32">
        <f t="shared" si="22"/>
        <v>0</v>
      </c>
      <c r="K101" s="32">
        <f t="shared" si="22"/>
        <v>0</v>
      </c>
      <c r="L101" s="32">
        <f t="shared" ref="L101" si="23">IF(K100=0,0,L100/K100*100)</f>
        <v>0</v>
      </c>
      <c r="N101" s="110"/>
    </row>
    <row r="102" spans="1:22" s="22" customFormat="1" ht="15.75">
      <c r="A102" s="26">
        <v>300940</v>
      </c>
      <c r="B102" s="26" t="e">
        <f t="shared" si="21"/>
        <v>#N/A</v>
      </c>
      <c r="C102" s="26">
        <v>502000</v>
      </c>
      <c r="D102" s="128" t="s">
        <v>118</v>
      </c>
      <c r="E102" s="38" t="s">
        <v>15</v>
      </c>
      <c r="F102" s="40"/>
      <c r="G102" s="40"/>
      <c r="H102" s="40"/>
      <c r="I102" s="40"/>
      <c r="J102" s="40"/>
      <c r="K102" s="40"/>
      <c r="L102" s="40"/>
      <c r="N102" s="110"/>
    </row>
    <row r="103" spans="1:22" s="22" customFormat="1" ht="31.5">
      <c r="A103" s="26">
        <v>300950</v>
      </c>
      <c r="B103" s="26" t="e">
        <f t="shared" si="21"/>
        <v>#N/A</v>
      </c>
      <c r="C103" s="26">
        <v>602000</v>
      </c>
      <c r="D103" s="128"/>
      <c r="E103" s="71" t="s">
        <v>20</v>
      </c>
      <c r="F103" s="31"/>
      <c r="G103" s="32">
        <f t="shared" ref="G103:K103" si="24">IF(F102=0,0,G102/F102*100)</f>
        <v>0</v>
      </c>
      <c r="H103" s="32">
        <f t="shared" si="24"/>
        <v>0</v>
      </c>
      <c r="I103" s="32">
        <f t="shared" si="24"/>
        <v>0</v>
      </c>
      <c r="J103" s="32">
        <f t="shared" si="24"/>
        <v>0</v>
      </c>
      <c r="K103" s="32">
        <f t="shared" si="24"/>
        <v>0</v>
      </c>
      <c r="L103" s="32">
        <f t="shared" ref="L103:L105" si="25">IF(K102=0,0,L102/K102*100)</f>
        <v>0</v>
      </c>
      <c r="N103" s="110"/>
    </row>
    <row r="104" spans="1:22" s="22" customFormat="1" ht="15.75">
      <c r="A104" s="26">
        <v>300960</v>
      </c>
      <c r="B104" s="26" t="e">
        <f t="shared" si="21"/>
        <v>#N/A</v>
      </c>
      <c r="C104" s="26">
        <v>503000</v>
      </c>
      <c r="D104" s="132" t="s">
        <v>119</v>
      </c>
      <c r="E104" s="47" t="s">
        <v>15</v>
      </c>
      <c r="F104" s="40">
        <v>24876.5</v>
      </c>
      <c r="G104" s="40">
        <v>26244.7</v>
      </c>
      <c r="H104" s="40">
        <v>28947.9</v>
      </c>
      <c r="I104" s="40">
        <v>32508.5</v>
      </c>
      <c r="J104" s="40">
        <v>35824.300000000003</v>
      </c>
      <c r="K104" s="40">
        <v>38654.400000000001</v>
      </c>
      <c r="L104" s="40">
        <v>41244.300000000003</v>
      </c>
      <c r="N104" s="110"/>
    </row>
    <row r="105" spans="1:22" s="22" customFormat="1" ht="31.5">
      <c r="A105" s="26">
        <v>300970</v>
      </c>
      <c r="B105" s="26" t="e">
        <f t="shared" si="21"/>
        <v>#N/A</v>
      </c>
      <c r="C105" s="26">
        <v>603000</v>
      </c>
      <c r="D105" s="132"/>
      <c r="E105" s="72" t="s">
        <v>20</v>
      </c>
      <c r="F105" s="31"/>
      <c r="G105" s="32">
        <f t="shared" ref="G105:K105" si="26">IF(F104=0,0,G104/F104*100)</f>
        <v>105.49996985106426</v>
      </c>
      <c r="H105" s="32">
        <f t="shared" si="26"/>
        <v>110.29998437779818</v>
      </c>
      <c r="I105" s="32">
        <f t="shared" si="26"/>
        <v>112.30002867220075</v>
      </c>
      <c r="J105" s="32">
        <f t="shared" si="26"/>
        <v>110.19979390005692</v>
      </c>
      <c r="K105" s="32">
        <f t="shared" si="26"/>
        <v>107.89994500939306</v>
      </c>
      <c r="L105" s="32">
        <f t="shared" si="25"/>
        <v>106.70014280392401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v>1471.5</v>
      </c>
      <c r="G107" s="108">
        <v>1552.4</v>
      </c>
      <c r="H107" s="108">
        <v>1712.3</v>
      </c>
      <c r="I107" s="108">
        <v>1922.9</v>
      </c>
      <c r="J107" s="108">
        <v>2119.1</v>
      </c>
      <c r="K107" s="108">
        <v>2286.5</v>
      </c>
      <c r="L107" s="108">
        <v>2439.6</v>
      </c>
      <c r="N107" s="147" t="s">
        <v>144</v>
      </c>
      <c r="O107" s="147"/>
      <c r="P107" s="147"/>
      <c r="Q107" s="147"/>
      <c r="R107" s="147"/>
      <c r="S107" s="147"/>
      <c r="T107" s="147"/>
      <c r="U107" s="147"/>
      <c r="V107" s="147"/>
    </row>
    <row r="108" spans="1:22" s="22" customFormat="1" ht="31.5">
      <c r="A108" s="26">
        <v>301000</v>
      </c>
      <c r="B108" s="41" t="e">
        <f>VALUE(CONCATENATE($A$2,$C$4,C108))</f>
        <v>#N/A</v>
      </c>
      <c r="C108" s="26">
        <v>900000</v>
      </c>
      <c r="D108" s="29" t="s">
        <v>120</v>
      </c>
      <c r="E108" s="30" t="s">
        <v>43</v>
      </c>
      <c r="F108" s="40"/>
      <c r="G108" s="32">
        <f t="shared" ref="G108:L108" si="27">IF(F107=0,0,G107/F107*100)</f>
        <v>105.49779136935101</v>
      </c>
      <c r="H108" s="32">
        <f t="shared" si="27"/>
        <v>110.30018036588507</v>
      </c>
      <c r="I108" s="32">
        <f t="shared" si="27"/>
        <v>112.29924662734334</v>
      </c>
      <c r="J108" s="32">
        <f t="shared" si="27"/>
        <v>110.20333870716105</v>
      </c>
      <c r="K108" s="32">
        <f t="shared" si="27"/>
        <v>107.89958001038178</v>
      </c>
      <c r="L108" s="32">
        <f t="shared" si="27"/>
        <v>106.69582331073693</v>
      </c>
      <c r="N108" s="110"/>
    </row>
    <row r="109" spans="1:22" s="22" customFormat="1" ht="47.25">
      <c r="A109" s="26">
        <v>301010</v>
      </c>
      <c r="B109" s="26"/>
      <c r="C109" s="26"/>
      <c r="D109" s="75" t="s">
        <v>121</v>
      </c>
      <c r="E109" s="60" t="s">
        <v>43</v>
      </c>
      <c r="F109" s="124" t="e">
        <f t="shared" ref="F109:L109" si="28">VLOOKUP(VALUE(CONCATENATE($A$2,$C$4,$C58)),$B$1:$L$1000,MATCH(F$6,$B$6:$L$6,0),0)</f>
        <v>#N/A</v>
      </c>
      <c r="G109" s="124" t="e">
        <f t="shared" si="28"/>
        <v>#N/A</v>
      </c>
      <c r="H109" s="124" t="e">
        <f t="shared" si="28"/>
        <v>#N/A</v>
      </c>
      <c r="I109" s="124" t="e">
        <f t="shared" si="28"/>
        <v>#N/A</v>
      </c>
      <c r="J109" s="124" t="e">
        <f t="shared" si="28"/>
        <v>#N/A</v>
      </c>
      <c r="K109" s="124" t="e">
        <f t="shared" si="28"/>
        <v>#N/A</v>
      </c>
      <c r="L109" s="124" t="e">
        <f t="shared" si="28"/>
        <v>#N/A</v>
      </c>
      <c r="N109" s="110"/>
    </row>
    <row r="110" spans="1:22" s="22" customFormat="1" ht="63">
      <c r="A110" s="26">
        <v>301020</v>
      </c>
      <c r="B110" s="26" t="e">
        <f>VALUE(CONCATENATE($A$2,$C$4,C110))</f>
        <v>#N/A</v>
      </c>
      <c r="C110" s="26">
        <v>130000</v>
      </c>
      <c r="D110" s="75" t="s">
        <v>123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29">IF(H109=0,0,H108/H109)</f>
        <v>#N/A</v>
      </c>
      <c r="I110" s="107" t="e">
        <f t="shared" si="29"/>
        <v>#N/A</v>
      </c>
      <c r="J110" s="107" t="e">
        <f t="shared" si="29"/>
        <v>#N/A</v>
      </c>
      <c r="K110" s="107" t="e">
        <f t="shared" si="29"/>
        <v>#N/A</v>
      </c>
      <c r="L110" s="107" t="e">
        <f t="shared" si="29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154</v>
      </c>
      <c r="E111" s="24"/>
      <c r="F111" s="120">
        <f>F107-(F113+F117+F121+F125+F129+F133+F137+F141+F145+F149)</f>
        <v>-651.89999999999964</v>
      </c>
      <c r="G111" s="120">
        <f t="shared" ref="G111:K111" si="30">G107-(G113+G117+G121+G125+G129+G133+G137+G141+G145+G149)</f>
        <v>-738</v>
      </c>
      <c r="H111" s="120">
        <f t="shared" si="30"/>
        <v>-745.09999999999968</v>
      </c>
      <c r="I111" s="120">
        <f t="shared" si="30"/>
        <v>-908.69999999999982</v>
      </c>
      <c r="J111" s="120">
        <f>J107-(J113+J117+J121+J125+J129+J133+J137+J141+J145+J149)</f>
        <v>-978.09999999999945</v>
      </c>
      <c r="K111" s="120">
        <f t="shared" si="30"/>
        <v>-954.30000000000018</v>
      </c>
      <c r="L111" s="120">
        <f>L107-(L113+L117+L121+L125+L129+L133+L137+L141+L145+L149)</f>
        <v>-927.79999999999973</v>
      </c>
      <c r="N111" s="121" t="s">
        <v>155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47" t="s">
        <v>138</v>
      </c>
      <c r="O112" s="147"/>
      <c r="P112" s="147"/>
      <c r="Q112" s="147"/>
      <c r="R112" s="147"/>
      <c r="S112" s="147"/>
      <c r="T112" s="147"/>
      <c r="U112" s="147"/>
      <c r="V112" s="147"/>
    </row>
    <row r="113" spans="1:22" s="22" customFormat="1" ht="15.75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1">G158+G203</f>
        <v>0</v>
      </c>
      <c r="H113" s="35">
        <f t="shared" si="31"/>
        <v>0</v>
      </c>
      <c r="I113" s="35">
        <f t="shared" si="31"/>
        <v>0</v>
      </c>
      <c r="J113" s="35">
        <f t="shared" si="31"/>
        <v>0</v>
      </c>
      <c r="K113" s="35">
        <f t="shared" si="31"/>
        <v>0</v>
      </c>
      <c r="L113" s="35">
        <f t="shared" si="31"/>
        <v>0</v>
      </c>
      <c r="N113" s="147"/>
      <c r="O113" s="147"/>
      <c r="P113" s="147"/>
      <c r="Q113" s="147"/>
      <c r="R113" s="147"/>
      <c r="S113" s="147"/>
      <c r="T113" s="147"/>
      <c r="U113" s="147"/>
      <c r="V113" s="147"/>
    </row>
    <row r="114" spans="1:22" s="22" customFormat="1" ht="31.5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5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2">IF(F113=0,0,G113/F113/IF(G114&lt;&gt;0,G114,100)*10000)</f>
        <v>0</v>
      </c>
      <c r="H115" s="32">
        <f t="shared" si="32"/>
        <v>0</v>
      </c>
      <c r="I115" s="32">
        <f t="shared" si="32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3">F162+F207</f>
        <v>68.5</v>
      </c>
      <c r="G117" s="35">
        <f t="shared" si="33"/>
        <v>71.2</v>
      </c>
      <c r="H117" s="35">
        <f t="shared" si="33"/>
        <v>76.7</v>
      </c>
      <c r="I117" s="35">
        <f t="shared" si="33"/>
        <v>91.1</v>
      </c>
      <c r="J117" s="35">
        <f t="shared" si="33"/>
        <v>100.3</v>
      </c>
      <c r="K117" s="35">
        <f t="shared" si="33"/>
        <v>105.4</v>
      </c>
      <c r="L117" s="35">
        <f t="shared" si="33"/>
        <v>109.8</v>
      </c>
      <c r="N117" s="110"/>
    </row>
    <row r="118" spans="1:22" s="22" customFormat="1" ht="31.5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>
        <v>104</v>
      </c>
      <c r="G118" s="40">
        <v>104</v>
      </c>
      <c r="H118" s="40">
        <v>116.5</v>
      </c>
      <c r="I118" s="40">
        <v>104</v>
      </c>
      <c r="J118" s="40">
        <v>104</v>
      </c>
      <c r="K118" s="40">
        <v>104</v>
      </c>
      <c r="L118" s="40">
        <v>104</v>
      </c>
      <c r="N118" s="110"/>
    </row>
    <row r="119" spans="1:22" s="22" customFormat="1" ht="31.5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K119" si="34">IF(F117=0,0,G117/F117/IF(G118&lt;&gt;0,G118,100)*10000)</f>
        <v>99.943851768669305</v>
      </c>
      <c r="H119" s="32">
        <f t="shared" si="34"/>
        <v>92.467570043882915</v>
      </c>
      <c r="I119" s="32">
        <f t="shared" si="34"/>
        <v>114.20619797412493</v>
      </c>
      <c r="J119" s="32">
        <f t="shared" si="34"/>
        <v>105.86422359199527</v>
      </c>
      <c r="K119" s="32">
        <f t="shared" si="34"/>
        <v>101.04302477183833</v>
      </c>
      <c r="L119" s="32">
        <f>IF(K117=0,0,L117/K117/IF(L118&lt;&gt;0,L118,100)*10000)</f>
        <v>100.16785870675812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5">F166+F211</f>
        <v>0</v>
      </c>
      <c r="G121" s="35">
        <f t="shared" si="35"/>
        <v>0</v>
      </c>
      <c r="H121" s="35">
        <f t="shared" si="35"/>
        <v>0</v>
      </c>
      <c r="I121" s="35">
        <f t="shared" si="35"/>
        <v>0</v>
      </c>
      <c r="J121" s="35">
        <f t="shared" si="35"/>
        <v>0</v>
      </c>
      <c r="K121" s="35">
        <f t="shared" si="35"/>
        <v>0</v>
      </c>
      <c r="L121" s="35">
        <f t="shared" si="35"/>
        <v>0</v>
      </c>
      <c r="N121" s="110"/>
    </row>
    <row r="122" spans="1:22" s="22" customFormat="1" ht="31.5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6">IF(F121=0,0,G121/F121/IF(G122&lt;&gt;0,G122,100)*10000)</f>
        <v>0</v>
      </c>
      <c r="H123" s="32">
        <f t="shared" si="36"/>
        <v>0</v>
      </c>
      <c r="I123" s="32">
        <f t="shared" si="36"/>
        <v>0</v>
      </c>
      <c r="J123" s="32">
        <f t="shared" si="36"/>
        <v>0</v>
      </c>
      <c r="K123" s="32">
        <f t="shared" si="36"/>
        <v>0</v>
      </c>
      <c r="L123" s="32">
        <f>IF(K121=0,0,L121/K121/IF(L122&lt;&gt;0,L122,100)*10000)</f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7">F170+F215</f>
        <v>83</v>
      </c>
      <c r="G125" s="35">
        <f t="shared" si="37"/>
        <v>169.3</v>
      </c>
      <c r="H125" s="35">
        <f t="shared" si="37"/>
        <v>182.3</v>
      </c>
      <c r="I125" s="35">
        <f t="shared" si="37"/>
        <v>216.5</v>
      </c>
      <c r="J125" s="35">
        <f t="shared" si="37"/>
        <v>238.5</v>
      </c>
      <c r="K125" s="35">
        <f t="shared" si="37"/>
        <v>250.4</v>
      </c>
      <c r="L125" s="35">
        <f t="shared" si="37"/>
        <v>260.89999999999998</v>
      </c>
      <c r="N125" s="110"/>
    </row>
    <row r="126" spans="1:22" s="22" customFormat="1" ht="31.5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>
        <v>104</v>
      </c>
      <c r="G126" s="40">
        <v>104</v>
      </c>
      <c r="H126" s="40">
        <v>104</v>
      </c>
      <c r="I126" s="40">
        <v>104</v>
      </c>
      <c r="J126" s="40">
        <v>104</v>
      </c>
      <c r="K126" s="40">
        <v>104</v>
      </c>
      <c r="L126" s="40">
        <v>104</v>
      </c>
      <c r="N126" s="110"/>
    </row>
    <row r="127" spans="1:22" s="22" customFormat="1" ht="31.5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K127" si="38">IF(F125=0,0,G125/F125/IF(G126&lt;&gt;0,G126,100)*10000)</f>
        <v>196.13067655236333</v>
      </c>
      <c r="H127" s="32">
        <f t="shared" si="38"/>
        <v>103.53718933163705</v>
      </c>
      <c r="I127" s="32">
        <f t="shared" si="38"/>
        <v>114.19258196548377</v>
      </c>
      <c r="J127" s="32">
        <f t="shared" si="38"/>
        <v>105.92467578610764</v>
      </c>
      <c r="K127" s="32">
        <f t="shared" si="38"/>
        <v>100.95145944202548</v>
      </c>
      <c r="L127" s="32">
        <f>IF(K125=0,0,L125/K125/IF(L126&lt;&gt;0,L126,100)*10000)</f>
        <v>100.18585647579256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39">F174+F219</f>
        <v>201.4</v>
      </c>
      <c r="G129" s="35">
        <f t="shared" si="39"/>
        <v>209.5</v>
      </c>
      <c r="H129" s="35">
        <f t="shared" si="39"/>
        <v>217.8</v>
      </c>
      <c r="I129" s="35">
        <f t="shared" si="39"/>
        <v>189</v>
      </c>
      <c r="J129" s="35">
        <f t="shared" si="39"/>
        <v>189</v>
      </c>
      <c r="K129" s="35">
        <f t="shared" si="39"/>
        <v>189</v>
      </c>
      <c r="L129" s="35">
        <f t="shared" si="39"/>
        <v>189</v>
      </c>
      <c r="N129" s="110"/>
    </row>
    <row r="130" spans="1:14" s="22" customFormat="1" ht="31.5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>
        <v>104</v>
      </c>
      <c r="G130" s="40">
        <v>104</v>
      </c>
      <c r="H130" s="40">
        <v>104</v>
      </c>
      <c r="I130" s="40">
        <v>104</v>
      </c>
      <c r="J130" s="40">
        <v>104</v>
      </c>
      <c r="K130" s="40">
        <v>104</v>
      </c>
      <c r="L130" s="40">
        <v>104</v>
      </c>
      <c r="N130" s="110"/>
    </row>
    <row r="131" spans="1:14" s="22" customFormat="1" ht="31.5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K131" si="40">IF(F129=0,0,G129/F129/IF(G130&lt;&gt;0,G130,100)*10000)</f>
        <v>100.0210067985639</v>
      </c>
      <c r="H131" s="32">
        <f t="shared" si="40"/>
        <v>99.963282540848184</v>
      </c>
      <c r="I131" s="32">
        <f t="shared" si="40"/>
        <v>83.439287984742521</v>
      </c>
      <c r="J131" s="32">
        <f t="shared" si="40"/>
        <v>96.15384615384616</v>
      </c>
      <c r="K131" s="32">
        <f t="shared" si="40"/>
        <v>96.15384615384616</v>
      </c>
      <c r="L131" s="32">
        <f>IF(K129=0,0,L129/K129/IF(L130&lt;&gt;0,L130,100)*10000)</f>
        <v>96.15384615384616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1">F178+F223</f>
        <v>0</v>
      </c>
      <c r="G133" s="35">
        <f t="shared" si="41"/>
        <v>0</v>
      </c>
      <c r="H133" s="35">
        <f t="shared" si="41"/>
        <v>0</v>
      </c>
      <c r="I133" s="35">
        <f t="shared" si="41"/>
        <v>0</v>
      </c>
      <c r="J133" s="35">
        <f t="shared" si="41"/>
        <v>0</v>
      </c>
      <c r="K133" s="35">
        <f t="shared" si="41"/>
        <v>0</v>
      </c>
      <c r="L133" s="35">
        <f t="shared" si="41"/>
        <v>0</v>
      </c>
      <c r="N133" s="110"/>
    </row>
    <row r="134" spans="1:14" s="22" customFormat="1" ht="31.5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>
        <v>104</v>
      </c>
      <c r="G134" s="40">
        <v>104</v>
      </c>
      <c r="H134" s="40">
        <v>104</v>
      </c>
      <c r="I134" s="40">
        <v>104</v>
      </c>
      <c r="J134" s="40">
        <v>104</v>
      </c>
      <c r="K134" s="40">
        <v>104</v>
      </c>
      <c r="L134" s="40">
        <v>104</v>
      </c>
      <c r="N134" s="110"/>
    </row>
    <row r="135" spans="1:14" s="22" customFormat="1" ht="31.5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K135" si="42">IF(F133=0,0,G133/F133/IF(G134&lt;&gt;0,G134,100)*10000)</f>
        <v>0</v>
      </c>
      <c r="H135" s="32">
        <f t="shared" si="42"/>
        <v>0</v>
      </c>
      <c r="I135" s="32">
        <f t="shared" si="42"/>
        <v>0</v>
      </c>
      <c r="J135" s="32">
        <f t="shared" si="42"/>
        <v>0</v>
      </c>
      <c r="K135" s="32">
        <f t="shared" si="42"/>
        <v>0</v>
      </c>
      <c r="L135" s="32">
        <f>IF(K133=0,0,L133/K133/IF(L134&lt;&gt;0,L134,100)*10000)</f>
        <v>0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3">F182+F227</f>
        <v>18.2</v>
      </c>
      <c r="G137" s="35">
        <f t="shared" si="43"/>
        <v>18.899999999999999</v>
      </c>
      <c r="H137" s="35">
        <f t="shared" si="43"/>
        <v>19.600000000000001</v>
      </c>
      <c r="I137" s="35">
        <f t="shared" si="43"/>
        <v>14</v>
      </c>
      <c r="J137" s="35">
        <f t="shared" si="43"/>
        <v>14</v>
      </c>
      <c r="K137" s="35">
        <f t="shared" si="43"/>
        <v>14</v>
      </c>
      <c r="L137" s="35">
        <f t="shared" si="43"/>
        <v>14</v>
      </c>
      <c r="N137" s="110"/>
    </row>
    <row r="138" spans="1:14" s="22" customFormat="1" ht="31.5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4">IF(F137=0,0,G137/F137/IF(G138&lt;&gt;0,G138,100)*10000)</f>
        <v>103.84615384615383</v>
      </c>
      <c r="H139" s="32">
        <f t="shared" si="44"/>
        <v>103.70370370370372</v>
      </c>
      <c r="I139" s="32">
        <f t="shared" si="44"/>
        <v>71.428571428571416</v>
      </c>
      <c r="J139" s="32">
        <f t="shared" si="44"/>
        <v>100</v>
      </c>
      <c r="K139" s="32">
        <f t="shared" si="44"/>
        <v>100</v>
      </c>
      <c r="L139" s="32">
        <f>IF(K137=0,0,L137/K137/IF(L138&lt;&gt;0,L138,100)*10000)</f>
        <v>100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5">F186+F231</f>
        <v>1705.4</v>
      </c>
      <c r="G141" s="35">
        <f t="shared" si="45"/>
        <v>1773.5</v>
      </c>
      <c r="H141" s="35">
        <f t="shared" si="45"/>
        <v>1910.2</v>
      </c>
      <c r="I141" s="35">
        <f t="shared" si="45"/>
        <v>2267.3000000000002</v>
      </c>
      <c r="J141" s="35">
        <f t="shared" si="45"/>
        <v>2498.6</v>
      </c>
      <c r="K141" s="35">
        <f t="shared" si="45"/>
        <v>2623.5</v>
      </c>
      <c r="L141" s="35">
        <f t="shared" si="45"/>
        <v>2733.7</v>
      </c>
      <c r="N141" s="110"/>
    </row>
    <row r="142" spans="1:14" s="22" customFormat="1" ht="31.5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>
        <v>104</v>
      </c>
      <c r="G142" s="40">
        <v>104</v>
      </c>
      <c r="H142" s="40">
        <v>104</v>
      </c>
      <c r="I142" s="40">
        <v>104</v>
      </c>
      <c r="J142" s="40">
        <v>104</v>
      </c>
      <c r="K142" s="40">
        <v>104</v>
      </c>
      <c r="L142" s="40">
        <v>104</v>
      </c>
      <c r="N142" s="110"/>
    </row>
    <row r="143" spans="1:14" s="22" customFormat="1" ht="31.5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K143" si="46">IF(F141=0,0,G141/F141/IF(G142&lt;&gt;0,G142,100)*10000)</f>
        <v>99.993459689132237</v>
      </c>
      <c r="H143" s="32">
        <f t="shared" si="46"/>
        <v>103.56530979592722</v>
      </c>
      <c r="I143" s="32">
        <f t="shared" si="46"/>
        <v>114.12920918470078</v>
      </c>
      <c r="J143" s="32">
        <f t="shared" si="46"/>
        <v>105.96303973889647</v>
      </c>
      <c r="K143" s="32">
        <f t="shared" si="46"/>
        <v>100.96038396886874</v>
      </c>
      <c r="L143" s="32">
        <f>IF(K141=0,0,L141/K141/IF(L142&lt;&gt;0,L142,100)*10000)</f>
        <v>100.1927841550483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7">F190+F235</f>
        <v>23.2</v>
      </c>
      <c r="G145" s="35">
        <f t="shared" si="47"/>
        <v>24.1</v>
      </c>
      <c r="H145" s="35">
        <f t="shared" si="47"/>
        <v>25.1</v>
      </c>
      <c r="I145" s="35">
        <f t="shared" si="47"/>
        <v>23.1</v>
      </c>
      <c r="J145" s="35">
        <f t="shared" si="47"/>
        <v>23.1</v>
      </c>
      <c r="K145" s="35">
        <f t="shared" si="47"/>
        <v>23.1</v>
      </c>
      <c r="L145" s="35">
        <f t="shared" si="47"/>
        <v>23.1</v>
      </c>
      <c r="N145" s="110"/>
    </row>
    <row r="146" spans="1:23" s="22" customFormat="1" ht="31.5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>
        <v>104</v>
      </c>
      <c r="G146" s="40">
        <v>104</v>
      </c>
      <c r="H146" s="40">
        <v>104</v>
      </c>
      <c r="I146" s="40">
        <v>104</v>
      </c>
      <c r="J146" s="40">
        <v>104</v>
      </c>
      <c r="K146" s="40">
        <v>104</v>
      </c>
      <c r="L146" s="40">
        <v>104</v>
      </c>
      <c r="N146" s="110"/>
    </row>
    <row r="147" spans="1:23" s="22" customFormat="1" ht="31.5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8">IF(F145=0,0,G145/F145/IF(G146&lt;&gt;0,G146,100)*10000)</f>
        <v>99.883952254641926</v>
      </c>
      <c r="H147" s="32">
        <f t="shared" si="48"/>
        <v>100.14363230130866</v>
      </c>
      <c r="I147" s="32">
        <f t="shared" si="48"/>
        <v>88.492185105730911</v>
      </c>
      <c r="J147" s="32">
        <f t="shared" si="48"/>
        <v>96.15384615384616</v>
      </c>
      <c r="K147" s="32">
        <f t="shared" si="48"/>
        <v>96.15384615384616</v>
      </c>
      <c r="L147" s="32">
        <f>IF(K145=0,0,L145/K145/IF(L146&lt;&gt;0,L146,100)*10000)</f>
        <v>96.15384615384616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23.7</v>
      </c>
      <c r="G149" s="35">
        <f t="shared" ref="G149:L149" si="49">G194+G239</f>
        <v>23.9</v>
      </c>
      <c r="H149" s="35">
        <f t="shared" si="49"/>
        <v>25.7</v>
      </c>
      <c r="I149" s="35">
        <f t="shared" si="49"/>
        <v>30.6</v>
      </c>
      <c r="J149" s="35">
        <f t="shared" si="49"/>
        <v>33.700000000000003</v>
      </c>
      <c r="K149" s="35">
        <f t="shared" si="49"/>
        <v>35.4</v>
      </c>
      <c r="L149" s="35">
        <f t="shared" si="49"/>
        <v>36.9</v>
      </c>
      <c r="N149" s="110"/>
    </row>
    <row r="150" spans="1:23" s="22" customFormat="1" ht="31.5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>
        <v>104</v>
      </c>
      <c r="G150" s="40">
        <v>104</v>
      </c>
      <c r="H150" s="40">
        <v>104</v>
      </c>
      <c r="I150" s="40">
        <v>104</v>
      </c>
      <c r="J150" s="40">
        <v>104</v>
      </c>
      <c r="K150" s="40">
        <v>104</v>
      </c>
      <c r="L150" s="40">
        <v>104</v>
      </c>
      <c r="N150" s="110"/>
    </row>
    <row r="151" spans="1:23" s="22" customFormat="1" ht="31.5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0">IF(F149=0,0,G149/F149/IF(G150&lt;&gt;0,G150,100)*10000)</f>
        <v>96.965271015903923</v>
      </c>
      <c r="H151" s="32">
        <f t="shared" si="50"/>
        <v>103.39555841647892</v>
      </c>
      <c r="I151" s="32">
        <f t="shared" si="50"/>
        <v>114.48668063454055</v>
      </c>
      <c r="J151" s="32">
        <f t="shared" si="50"/>
        <v>105.89492207139267</v>
      </c>
      <c r="K151" s="32">
        <f t="shared" si="50"/>
        <v>101.00433690938141</v>
      </c>
      <c r="L151" s="32">
        <f>IF(K149=0,0,L149/K149/IF(L150&lt;&gt;0,L150,100)*10000)</f>
        <v>100.22816166883965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>
        <v>1471.5</v>
      </c>
      <c r="G153" s="40">
        <v>1530.4</v>
      </c>
      <c r="H153" s="40">
        <v>1648.2</v>
      </c>
      <c r="I153" s="40">
        <v>1956.4</v>
      </c>
      <c r="J153" s="40">
        <v>2155.9</v>
      </c>
      <c r="K153" s="40">
        <v>2263.8000000000002</v>
      </c>
      <c r="L153" s="40">
        <v>2358.8000000000002</v>
      </c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1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104</v>
      </c>
      <c r="G154" s="36">
        <f t="shared" si="51"/>
        <v>109.57919498170412</v>
      </c>
      <c r="H154" s="36">
        <f t="shared" si="51"/>
        <v>108.98483193787162</v>
      </c>
      <c r="I154" s="36">
        <f t="shared" si="51"/>
        <v>49.130888366387239</v>
      </c>
      <c r="J154" s="36">
        <f t="shared" si="51"/>
        <v>99.359896099076934</v>
      </c>
      <c r="K154" s="36">
        <f t="shared" si="51"/>
        <v>98.860323350119259</v>
      </c>
      <c r="L154" s="36">
        <f t="shared" si="51"/>
        <v>98.456842462268952</v>
      </c>
      <c r="N154" s="147" t="s">
        <v>146</v>
      </c>
      <c r="O154" s="147"/>
      <c r="P154" s="147"/>
      <c r="Q154" s="147"/>
      <c r="R154" s="147"/>
      <c r="S154" s="147"/>
      <c r="T154" s="147"/>
      <c r="U154" s="147"/>
      <c r="V154" s="147"/>
      <c r="W154" s="147"/>
    </row>
    <row r="155" spans="1:23" s="22" customFormat="1" ht="31.5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2">IF(F153=0,0,G153/F153/IF(G154&lt;&gt;0,G154,100)*10000)</f>
        <v>94.911007816775566</v>
      </c>
      <c r="H155" s="32">
        <f t="shared" si="52"/>
        <v>98.818644865840866</v>
      </c>
      <c r="I155" s="32">
        <f t="shared" si="52"/>
        <v>241.59788462745902</v>
      </c>
      <c r="J155" s="32">
        <f t="shared" si="52"/>
        <v>110.90722262382639</v>
      </c>
      <c r="K155" s="32">
        <f t="shared" si="52"/>
        <v>106.21538226603546</v>
      </c>
      <c r="L155" s="32">
        <f>IF(K153=0,0,L153/K153/IF(L154&lt;&gt;0,L154,100)*10000)</f>
        <v>105.82960125727283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156</v>
      </c>
      <c r="E156" s="38"/>
      <c r="F156" s="120">
        <f>F153-(F158+F162+F166+F170+F174+F178+F182+F186+F190+F194)</f>
        <v>0</v>
      </c>
      <c r="G156" s="120">
        <f t="shared" ref="G156:L156" si="53">G153-(G158+G162+G166+G170+G174+G178+G182+G186+G190+G194)</f>
        <v>-82.099999999999909</v>
      </c>
      <c r="H156" s="120">
        <f t="shared" si="53"/>
        <v>-79</v>
      </c>
      <c r="I156" s="120">
        <f t="shared" si="53"/>
        <v>-8.4999999999995453</v>
      </c>
      <c r="J156" s="120">
        <f t="shared" si="53"/>
        <v>13.800000000000182</v>
      </c>
      <c r="K156" s="120">
        <f t="shared" si="53"/>
        <v>25.800000000000182</v>
      </c>
      <c r="L156" s="120">
        <f t="shared" si="53"/>
        <v>36.400000000000091</v>
      </c>
      <c r="N156" s="122" t="s">
        <v>157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5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5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4">IF(F158=0,0,G158/F158/IF(G159&lt;&gt;0,G159,100)*10000)</f>
        <v>0</v>
      </c>
      <c r="H160" s="32">
        <f t="shared" si="54"/>
        <v>0</v>
      </c>
      <c r="I160" s="32">
        <f t="shared" si="54"/>
        <v>0</v>
      </c>
      <c r="J160" s="32">
        <f t="shared" si="54"/>
        <v>0</v>
      </c>
      <c r="K160" s="32">
        <f t="shared" si="54"/>
        <v>0</v>
      </c>
      <c r="L160" s="32">
        <f t="shared" si="54"/>
        <v>0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>
        <v>68.5</v>
      </c>
      <c r="G162" s="40">
        <v>71.2</v>
      </c>
      <c r="H162" s="40">
        <v>76.7</v>
      </c>
      <c r="I162" s="40">
        <v>91.1</v>
      </c>
      <c r="J162" s="40">
        <v>100.3</v>
      </c>
      <c r="K162" s="40">
        <v>105.4</v>
      </c>
      <c r="L162" s="40">
        <v>109.8</v>
      </c>
      <c r="N162" s="110"/>
    </row>
    <row r="163" spans="1:14" s="22" customFormat="1" ht="31.5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>
        <v>104</v>
      </c>
      <c r="G163" s="40">
        <v>104</v>
      </c>
      <c r="H163" s="40">
        <v>104</v>
      </c>
      <c r="I163" s="40">
        <v>85</v>
      </c>
      <c r="J163" s="40">
        <v>100</v>
      </c>
      <c r="K163" s="40">
        <v>100</v>
      </c>
      <c r="L163" s="40">
        <v>100</v>
      </c>
      <c r="N163" s="110"/>
    </row>
    <row r="164" spans="1:14" s="22" customFormat="1" ht="31.5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/>
      <c r="G164" s="32">
        <f t="shared" ref="G164:L164" si="55">IF(F162=0,0,G162/F162/IF(G163&lt;&gt;0,G163,100)*10000)</f>
        <v>99.943851768669305</v>
      </c>
      <c r="H164" s="32">
        <f t="shared" si="55"/>
        <v>103.58146067415731</v>
      </c>
      <c r="I164" s="32">
        <f t="shared" si="55"/>
        <v>139.73464222716464</v>
      </c>
      <c r="J164" s="32">
        <f t="shared" si="55"/>
        <v>110.09879253567509</v>
      </c>
      <c r="K164" s="32">
        <f t="shared" si="55"/>
        <v>105.08474576271188</v>
      </c>
      <c r="L164" s="32">
        <f t="shared" si="55"/>
        <v>104.17457305502846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6">IF(F166=0,0,G166/F166/IF(G167&lt;&gt;0,G167,100)*10000)</f>
        <v>0</v>
      </c>
      <c r="H168" s="32">
        <f t="shared" si="56"/>
        <v>0</v>
      </c>
      <c r="I168" s="32">
        <f t="shared" si="56"/>
        <v>0</v>
      </c>
      <c r="J168" s="32">
        <f t="shared" si="56"/>
        <v>0</v>
      </c>
      <c r="K168" s="32">
        <f t="shared" si="56"/>
        <v>0</v>
      </c>
      <c r="L168" s="32">
        <f t="shared" si="56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>
        <v>83</v>
      </c>
      <c r="G170" s="40">
        <v>169.3</v>
      </c>
      <c r="H170" s="40">
        <v>182.3</v>
      </c>
      <c r="I170" s="40">
        <v>216.5</v>
      </c>
      <c r="J170" s="40">
        <v>238.5</v>
      </c>
      <c r="K170" s="40">
        <v>250.4</v>
      </c>
      <c r="L170" s="40">
        <v>260.89999999999998</v>
      </c>
      <c r="N170" s="110"/>
    </row>
    <row r="171" spans="1:14" s="22" customFormat="1" ht="31.5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>
        <v>104</v>
      </c>
      <c r="G171" s="40">
        <v>104</v>
      </c>
      <c r="H171" s="40">
        <v>104</v>
      </c>
      <c r="I171" s="40">
        <v>100</v>
      </c>
      <c r="J171" s="40">
        <v>100</v>
      </c>
      <c r="K171" s="40">
        <v>100</v>
      </c>
      <c r="L171" s="40">
        <v>100</v>
      </c>
      <c r="N171" s="110"/>
    </row>
    <row r="172" spans="1:14" s="22" customFormat="1" ht="31.5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7">IF(F170=0,0,G170/F170/IF(G171&lt;&gt;0,G171,100)*10000)</f>
        <v>196.13067655236333</v>
      </c>
      <c r="H172" s="32">
        <f t="shared" si="57"/>
        <v>103.53718933163705</v>
      </c>
      <c r="I172" s="32">
        <f t="shared" si="57"/>
        <v>118.7602852441031</v>
      </c>
      <c r="J172" s="32">
        <f t="shared" si="57"/>
        <v>110.16166281755194</v>
      </c>
      <c r="K172" s="32">
        <f t="shared" si="57"/>
        <v>104.98951781970649</v>
      </c>
      <c r="L172" s="32">
        <f t="shared" si="57"/>
        <v>104.19329073482426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201.4</v>
      </c>
      <c r="G174" s="40">
        <v>209.5</v>
      </c>
      <c r="H174" s="40">
        <v>217.8</v>
      </c>
      <c r="I174" s="40">
        <v>189</v>
      </c>
      <c r="J174" s="40">
        <v>189</v>
      </c>
      <c r="K174" s="40">
        <v>189</v>
      </c>
      <c r="L174" s="40">
        <v>189</v>
      </c>
      <c r="N174" s="110"/>
    </row>
    <row r="175" spans="1:14" s="22" customFormat="1" ht="31.5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>
        <v>104</v>
      </c>
      <c r="G175" s="40">
        <v>104</v>
      </c>
      <c r="H175" s="40">
        <v>104</v>
      </c>
      <c r="I175" s="40">
        <v>87</v>
      </c>
      <c r="J175" s="40">
        <v>100</v>
      </c>
      <c r="K175" s="40">
        <v>100</v>
      </c>
      <c r="L175" s="40">
        <v>100</v>
      </c>
      <c r="N175" s="110"/>
    </row>
    <row r="176" spans="1:14" s="22" customFormat="1" ht="31.5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/>
      <c r="G176" s="32">
        <f t="shared" ref="G176:L176" si="58">IF(F174=0,0,G174/F174/IF(G175&lt;&gt;0,G175,100)*10000)</f>
        <v>100.0210067985639</v>
      </c>
      <c r="H176" s="32">
        <f t="shared" si="58"/>
        <v>99.963282540848184</v>
      </c>
      <c r="I176" s="32">
        <f t="shared" si="58"/>
        <v>99.743516671416359</v>
      </c>
      <c r="J176" s="32">
        <f t="shared" si="58"/>
        <v>100</v>
      </c>
      <c r="K176" s="32">
        <f t="shared" si="58"/>
        <v>100</v>
      </c>
      <c r="L176" s="32">
        <f t="shared" si="58"/>
        <v>100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/>
      <c r="G178" s="40"/>
      <c r="H178" s="40"/>
      <c r="I178" s="40"/>
      <c r="J178" s="40"/>
      <c r="K178" s="40"/>
      <c r="L178" s="40"/>
      <c r="N178" s="110"/>
    </row>
    <row r="179" spans="1:14" s="22" customFormat="1" ht="31.5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/>
      <c r="G179" s="40"/>
      <c r="H179" s="40"/>
      <c r="I179" s="40"/>
      <c r="J179" s="40"/>
      <c r="K179" s="40"/>
      <c r="L179" s="40"/>
      <c r="N179" s="110"/>
    </row>
    <row r="180" spans="1:14" s="22" customFormat="1" ht="31.5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59">IF(F178=0,0,G178/F178/IF(G179&lt;&gt;0,G179,100)*10000)</f>
        <v>0</v>
      </c>
      <c r="H180" s="32">
        <f t="shared" si="59"/>
        <v>0</v>
      </c>
      <c r="I180" s="32">
        <f t="shared" si="59"/>
        <v>0</v>
      </c>
      <c r="J180" s="32">
        <f t="shared" si="59"/>
        <v>0</v>
      </c>
      <c r="K180" s="32">
        <f t="shared" si="59"/>
        <v>0</v>
      </c>
      <c r="L180" s="32">
        <f t="shared" si="59"/>
        <v>0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>
        <v>18.2</v>
      </c>
      <c r="G182" s="40">
        <v>18.899999999999999</v>
      </c>
      <c r="H182" s="40">
        <v>19.600000000000001</v>
      </c>
      <c r="I182" s="40">
        <v>14</v>
      </c>
      <c r="J182" s="40">
        <v>14</v>
      </c>
      <c r="K182" s="40">
        <v>14</v>
      </c>
      <c r="L182" s="40">
        <v>14</v>
      </c>
      <c r="N182" s="110"/>
    </row>
    <row r="183" spans="1:14" s="22" customFormat="1" ht="31.5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>
        <v>104</v>
      </c>
      <c r="G183" s="40">
        <v>104</v>
      </c>
      <c r="H183" s="40">
        <v>104</v>
      </c>
      <c r="I183" s="40">
        <v>72</v>
      </c>
      <c r="J183" s="40">
        <v>100</v>
      </c>
      <c r="K183" s="40">
        <v>100</v>
      </c>
      <c r="L183" s="40">
        <v>100</v>
      </c>
      <c r="N183" s="110"/>
    </row>
    <row r="184" spans="1:14" s="22" customFormat="1" ht="31.5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0">IF(F182=0,0,G182/F182/IF(G183&lt;&gt;0,G183,100)*10000)</f>
        <v>99.852071005917153</v>
      </c>
      <c r="H184" s="32">
        <f t="shared" si="60"/>
        <v>99.715099715099726</v>
      </c>
      <c r="I184" s="32">
        <f t="shared" si="60"/>
        <v>99.206349206349202</v>
      </c>
      <c r="J184" s="32">
        <f t="shared" si="60"/>
        <v>100</v>
      </c>
      <c r="K184" s="32">
        <f t="shared" si="60"/>
        <v>100</v>
      </c>
      <c r="L184" s="32">
        <f t="shared" si="60"/>
        <v>100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>
        <v>1053.5</v>
      </c>
      <c r="G186" s="40">
        <v>1095.5999999999999</v>
      </c>
      <c r="H186" s="40">
        <v>1180</v>
      </c>
      <c r="I186" s="40">
        <v>1400.6</v>
      </c>
      <c r="J186" s="40">
        <v>1543.5</v>
      </c>
      <c r="K186" s="40">
        <v>1620.7</v>
      </c>
      <c r="L186" s="40">
        <v>1688.7</v>
      </c>
      <c r="N186" s="110"/>
    </row>
    <row r="187" spans="1:14" s="22" customFormat="1" ht="31.5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>
        <v>104</v>
      </c>
      <c r="G187" s="40">
        <v>104</v>
      </c>
      <c r="H187" s="40">
        <v>104</v>
      </c>
      <c r="I187" s="40">
        <v>31.6</v>
      </c>
      <c r="J187" s="40">
        <v>100</v>
      </c>
      <c r="K187" s="40">
        <v>100</v>
      </c>
      <c r="L187" s="40">
        <v>100</v>
      </c>
      <c r="N187" s="110"/>
    </row>
    <row r="188" spans="1:14" s="22" customFormat="1" ht="31.5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/>
      <c r="G188" s="32">
        <f t="shared" ref="G188:L188" si="61">IF(F186=0,0,G186/F186/IF(G187&lt;&gt;0,G187,100)*10000)</f>
        <v>99.99634916578438</v>
      </c>
      <c r="H188" s="32">
        <f t="shared" si="61"/>
        <v>103.56109753700115</v>
      </c>
      <c r="I188" s="32">
        <f t="shared" si="61"/>
        <v>375.61682042480152</v>
      </c>
      <c r="J188" s="32">
        <f t="shared" si="61"/>
        <v>110.20277024132514</v>
      </c>
      <c r="K188" s="32">
        <f t="shared" si="61"/>
        <v>105.00161969549724</v>
      </c>
      <c r="L188" s="32">
        <f t="shared" si="61"/>
        <v>104.19571789967299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>
        <v>23.2</v>
      </c>
      <c r="G190" s="40">
        <v>24.1</v>
      </c>
      <c r="H190" s="40">
        <v>25.1</v>
      </c>
      <c r="I190" s="40">
        <v>23.1</v>
      </c>
      <c r="J190" s="40">
        <v>23.1</v>
      </c>
      <c r="K190" s="40">
        <v>23.1</v>
      </c>
      <c r="L190" s="40">
        <v>23.1</v>
      </c>
      <c r="N190" s="110"/>
    </row>
    <row r="191" spans="1:14" s="22" customFormat="1" ht="31.5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>
        <v>104</v>
      </c>
      <c r="G191" s="40">
        <v>104</v>
      </c>
      <c r="H191" s="40">
        <v>104</v>
      </c>
      <c r="I191" s="40">
        <v>92.5</v>
      </c>
      <c r="J191" s="40">
        <v>100</v>
      </c>
      <c r="K191" s="40">
        <v>100</v>
      </c>
      <c r="L191" s="40">
        <v>100</v>
      </c>
      <c r="N191" s="110"/>
    </row>
    <row r="192" spans="1:14" s="22" customFormat="1" ht="31.5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2">IF(F190=0,0,G190/F190/IF(G191&lt;&gt;0,G191,100)*10000)</f>
        <v>99.883952254641926</v>
      </c>
      <c r="H192" s="32">
        <f t="shared" si="62"/>
        <v>100.14363230130866</v>
      </c>
      <c r="I192" s="32">
        <f t="shared" si="62"/>
        <v>99.493916226983941</v>
      </c>
      <c r="J192" s="32">
        <f t="shared" si="62"/>
        <v>100</v>
      </c>
      <c r="K192" s="32">
        <f t="shared" si="62"/>
        <v>100</v>
      </c>
      <c r="L192" s="32">
        <f t="shared" si="62"/>
        <v>100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>
        <v>23.7</v>
      </c>
      <c r="G194" s="40">
        <v>23.9</v>
      </c>
      <c r="H194" s="40">
        <v>25.7</v>
      </c>
      <c r="I194" s="40">
        <v>30.6</v>
      </c>
      <c r="J194" s="40">
        <v>33.700000000000003</v>
      </c>
      <c r="K194" s="40">
        <v>35.4</v>
      </c>
      <c r="L194" s="40">
        <v>36.9</v>
      </c>
      <c r="N194" s="110"/>
    </row>
    <row r="195" spans="1:25" s="22" customFormat="1" ht="31.5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>
        <v>104</v>
      </c>
      <c r="G195" s="40">
        <v>104</v>
      </c>
      <c r="H195" s="40">
        <v>104</v>
      </c>
      <c r="I195" s="40">
        <v>94.1</v>
      </c>
      <c r="J195" s="40">
        <v>100</v>
      </c>
      <c r="K195" s="40">
        <v>100</v>
      </c>
      <c r="L195" s="40">
        <v>100</v>
      </c>
      <c r="N195" s="110"/>
    </row>
    <row r="196" spans="1:25" s="22" customFormat="1" ht="31.5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3">IF(F194=0,0,G194/F194/IF(G195&lt;&gt;0,G195,100)*10000)</f>
        <v>96.965271015903923</v>
      </c>
      <c r="H196" s="32">
        <f t="shared" si="63"/>
        <v>103.39555841647892</v>
      </c>
      <c r="I196" s="32">
        <f t="shared" si="63"/>
        <v>126.53150675868457</v>
      </c>
      <c r="J196" s="32">
        <f t="shared" si="63"/>
        <v>110.13071895424838</v>
      </c>
      <c r="K196" s="32">
        <f t="shared" si="63"/>
        <v>105.04451038575667</v>
      </c>
      <c r="L196" s="32">
        <f t="shared" si="63"/>
        <v>104.23728813559322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>
        <v>651.9</v>
      </c>
      <c r="G198" s="40">
        <v>677.9</v>
      </c>
      <c r="H198" s="40">
        <v>730.1</v>
      </c>
      <c r="I198" s="40">
        <v>866.7</v>
      </c>
      <c r="J198" s="40">
        <v>955.1</v>
      </c>
      <c r="K198" s="40">
        <v>1002.8</v>
      </c>
      <c r="L198" s="40">
        <v>1045</v>
      </c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4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100</v>
      </c>
      <c r="G199" s="125">
        <f t="shared" si="64"/>
        <v>100</v>
      </c>
      <c r="H199" s="125">
        <f t="shared" si="64"/>
        <v>100.01369675386933</v>
      </c>
      <c r="I199" s="125">
        <f t="shared" si="64"/>
        <v>100</v>
      </c>
      <c r="J199" s="125">
        <f t="shared" si="64"/>
        <v>100</v>
      </c>
      <c r="K199" s="125">
        <f t="shared" si="64"/>
        <v>100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100</v>
      </c>
      <c r="N199" s="147" t="s">
        <v>147</v>
      </c>
      <c r="O199" s="147"/>
      <c r="P199" s="147"/>
      <c r="Q199" s="147"/>
      <c r="R199" s="147"/>
      <c r="S199" s="147"/>
      <c r="T199" s="147"/>
      <c r="U199" s="147"/>
      <c r="V199" s="147"/>
      <c r="W199" s="147"/>
      <c r="X199" s="112"/>
      <c r="Y199" s="112"/>
    </row>
    <row r="200" spans="1:25" s="22" customFormat="1" ht="31.5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5">IF(F198=0,0,G198/F198/IF(G199&lt;&gt;0,G199,100)*10000)</f>
        <v>103.98834177021016</v>
      </c>
      <c r="H200" s="32">
        <f t="shared" si="65"/>
        <v>107.68550135637678</v>
      </c>
      <c r="I200" s="32">
        <f t="shared" si="65"/>
        <v>118.70976578550885</v>
      </c>
      <c r="J200" s="32">
        <f t="shared" si="65"/>
        <v>110.19960770739587</v>
      </c>
      <c r="K200" s="32">
        <f t="shared" si="65"/>
        <v>104.99424144068682</v>
      </c>
      <c r="L200" s="32">
        <f t="shared" si="65"/>
        <v>104.20821699242123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159</v>
      </c>
      <c r="E201" s="47"/>
      <c r="F201" s="120">
        <f>F198-(F203+F207+F211+F215+F219+F223+F227+F231+F235+F239)</f>
        <v>0</v>
      </c>
      <c r="G201" s="120">
        <f t="shared" ref="G201:L201" si="66">G198-(G203+G207+G211+G215+G219+G223+G227+G231+G235+G239)</f>
        <v>0</v>
      </c>
      <c r="H201" s="120">
        <f t="shared" si="66"/>
        <v>-0.10000000000002274</v>
      </c>
      <c r="I201" s="120">
        <f t="shared" si="66"/>
        <v>0</v>
      </c>
      <c r="J201" s="120">
        <f t="shared" si="66"/>
        <v>0</v>
      </c>
      <c r="K201" s="120">
        <f t="shared" si="66"/>
        <v>0</v>
      </c>
      <c r="L201" s="120">
        <f t="shared" si="66"/>
        <v>0</v>
      </c>
      <c r="N201" s="122" t="s">
        <v>158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7">IF(F203=0,0,G203/F203/IF(G204&lt;&gt;0,G204,100)*10000)</f>
        <v>0</v>
      </c>
      <c r="H205" s="32">
        <f t="shared" si="67"/>
        <v>0</v>
      </c>
      <c r="I205" s="32">
        <f t="shared" si="67"/>
        <v>0</v>
      </c>
      <c r="J205" s="32">
        <f t="shared" si="67"/>
        <v>0</v>
      </c>
      <c r="K205" s="32">
        <f t="shared" si="67"/>
        <v>0</v>
      </c>
      <c r="L205" s="32">
        <f t="shared" si="67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5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5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8">IF(F207=0,0,G207/F207/IF(G208&lt;&gt;0,G208,100)*10000)</f>
        <v>0</v>
      </c>
      <c r="H209" s="32">
        <f t="shared" si="68"/>
        <v>0</v>
      </c>
      <c r="I209" s="32">
        <f t="shared" si="68"/>
        <v>0</v>
      </c>
      <c r="J209" s="32">
        <f t="shared" si="68"/>
        <v>0</v>
      </c>
      <c r="K209" s="32">
        <f t="shared" si="68"/>
        <v>0</v>
      </c>
      <c r="L209" s="32">
        <f t="shared" si="68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69">IF(F211=0,0,G211/F211/IF(G212&lt;&gt;0,G212,100)*10000)</f>
        <v>0</v>
      </c>
      <c r="H213" s="32">
        <f t="shared" si="69"/>
        <v>0</v>
      </c>
      <c r="I213" s="32">
        <f t="shared" si="69"/>
        <v>0</v>
      </c>
      <c r="J213" s="32">
        <f t="shared" si="69"/>
        <v>0</v>
      </c>
      <c r="K213" s="32">
        <f t="shared" si="69"/>
        <v>0</v>
      </c>
      <c r="L213" s="32">
        <f t="shared" si="69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0">IF(G215=0,0,H215/G215/IF(H216&lt;&gt;0,H216,100)*10000)</f>
        <v>0</v>
      </c>
      <c r="I217" s="32">
        <f t="shared" si="70"/>
        <v>0</v>
      </c>
      <c r="J217" s="32">
        <f t="shared" si="70"/>
        <v>0</v>
      </c>
      <c r="K217" s="32">
        <f t="shared" si="70"/>
        <v>0</v>
      </c>
      <c r="L217" s="32">
        <f t="shared" si="70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5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5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1">IF(F219=0,0,G219/F219/IF(G220&lt;&gt;0,G220,100)*10000)</f>
        <v>0</v>
      </c>
      <c r="H221" s="32">
        <f t="shared" si="71"/>
        <v>0</v>
      </c>
      <c r="I221" s="32">
        <f t="shared" si="71"/>
        <v>0</v>
      </c>
      <c r="J221" s="32">
        <f t="shared" si="71"/>
        <v>0</v>
      </c>
      <c r="K221" s="32">
        <f t="shared" si="71"/>
        <v>0</v>
      </c>
      <c r="L221" s="32">
        <f t="shared" si="71"/>
        <v>0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2">IF(F223=0,0,G223/F223/IF(G224&lt;&gt;0,G224,100)*10000)</f>
        <v>0</v>
      </c>
      <c r="H225" s="32">
        <f t="shared" si="72"/>
        <v>0</v>
      </c>
      <c r="I225" s="32">
        <f t="shared" si="72"/>
        <v>0</v>
      </c>
      <c r="J225" s="32">
        <f t="shared" si="72"/>
        <v>0</v>
      </c>
      <c r="K225" s="32">
        <f t="shared" si="72"/>
        <v>0</v>
      </c>
      <c r="L225" s="32">
        <f t="shared" si="72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3">IF(F227=0,0,G227/F227/IF(G228&lt;&gt;0,G228,100)*10000)</f>
        <v>0</v>
      </c>
      <c r="H229" s="32">
        <f t="shared" si="73"/>
        <v>0</v>
      </c>
      <c r="I229" s="32">
        <f t="shared" si="73"/>
        <v>0</v>
      </c>
      <c r="J229" s="32">
        <f t="shared" si="73"/>
        <v>0</v>
      </c>
      <c r="K229" s="32">
        <f t="shared" si="73"/>
        <v>0</v>
      </c>
      <c r="L229" s="32">
        <f t="shared" si="73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>
        <v>651.9</v>
      </c>
      <c r="G231" s="40">
        <v>677.9</v>
      </c>
      <c r="H231" s="40">
        <v>730.2</v>
      </c>
      <c r="I231" s="40">
        <v>866.7</v>
      </c>
      <c r="J231" s="40">
        <v>955.1</v>
      </c>
      <c r="K231" s="40">
        <v>1002.8</v>
      </c>
      <c r="L231" s="40">
        <v>1045</v>
      </c>
      <c r="N231" s="110"/>
    </row>
    <row r="232" spans="1:14" s="22" customFormat="1" ht="31.5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5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4">IF(F231=0,0,G231/F231/IF(G232&lt;&gt;0,G232,100)*10000)</f>
        <v>103.98834177021016</v>
      </c>
      <c r="H233" s="32">
        <f t="shared" si="74"/>
        <v>107.71500221271576</v>
      </c>
      <c r="I233" s="32">
        <f t="shared" si="74"/>
        <v>118.69350862777321</v>
      </c>
      <c r="J233" s="32">
        <f t="shared" si="74"/>
        <v>110.19960770739587</v>
      </c>
      <c r="K233" s="32">
        <f t="shared" si="74"/>
        <v>104.99424144068682</v>
      </c>
      <c r="L233" s="32">
        <f t="shared" si="74"/>
        <v>104.20821699242123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5">IF(F235=0,0,G235/F235/IF(G236&lt;&gt;0,G236,100)*10000)</f>
        <v>0</v>
      </c>
      <c r="H237" s="32">
        <f t="shared" si="75"/>
        <v>0</v>
      </c>
      <c r="I237" s="32">
        <f t="shared" si="75"/>
        <v>0</v>
      </c>
      <c r="J237" s="32">
        <f t="shared" si="75"/>
        <v>0</v>
      </c>
      <c r="K237" s="32">
        <f t="shared" si="75"/>
        <v>0</v>
      </c>
      <c r="L237" s="32">
        <f t="shared" si="75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6">IF(F239=0,0,G239/F239/IF(G240&lt;&gt;0,G240,100)*10000)</f>
        <v>0</v>
      </c>
      <c r="H241" s="32">
        <f t="shared" si="76"/>
        <v>0</v>
      </c>
      <c r="I241" s="32">
        <f t="shared" si="76"/>
        <v>0</v>
      </c>
      <c r="J241" s="32">
        <f t="shared" si="76"/>
        <v>0</v>
      </c>
      <c r="K241" s="32">
        <f t="shared" si="76"/>
        <v>0</v>
      </c>
      <c r="L241" s="32">
        <f t="shared" si="76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v>67.599999999999994</v>
      </c>
      <c r="G243" s="40">
        <v>70.3</v>
      </c>
      <c r="H243" s="40">
        <v>75.7</v>
      </c>
      <c r="I243" s="40">
        <v>89.8</v>
      </c>
      <c r="J243" s="40">
        <v>99</v>
      </c>
      <c r="K243" s="40">
        <v>103.9</v>
      </c>
      <c r="L243" s="40">
        <v>108.4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123.52071005917161</v>
      </c>
      <c r="G244" s="125">
        <f t="shared" ref="G244:K244" si="77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123.75533428165009</v>
      </c>
      <c r="H244" s="125">
        <f t="shared" si="77"/>
        <v>118.22985468956406</v>
      </c>
      <c r="I244" s="125">
        <f t="shared" si="77"/>
        <v>103.56347438752785</v>
      </c>
      <c r="J244" s="125">
        <f t="shared" si="77"/>
        <v>97.676767676767668</v>
      </c>
      <c r="K244" s="125">
        <f t="shared" si="77"/>
        <v>96.920115495668895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96.494464944649451</v>
      </c>
      <c r="N244" s="147" t="s">
        <v>148</v>
      </c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s="22" customFormat="1" ht="31.5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78">IF(F243=0,0,G243/F243/IF(G244&lt;&gt;0,G244,100)*10000)</f>
        <v>84.03200027205331</v>
      </c>
      <c r="H245" s="32">
        <f t="shared" si="78"/>
        <v>91.077981833641942</v>
      </c>
      <c r="I245" s="32">
        <f t="shared" si="78"/>
        <v>114.54439567619777</v>
      </c>
      <c r="J245" s="32">
        <f t="shared" si="78"/>
        <v>112.86715509358957</v>
      </c>
      <c r="K245" s="32">
        <f t="shared" si="78"/>
        <v>108.28453351789996</v>
      </c>
      <c r="L245" s="32">
        <f t="shared" si="78"/>
        <v>108.12131829951213</v>
      </c>
      <c r="N245" s="110"/>
    </row>
    <row r="246" spans="1:24" s="22" customFormat="1" ht="94.5">
      <c r="A246" s="26">
        <v>302380</v>
      </c>
      <c r="B246" s="102"/>
      <c r="C246" s="102"/>
      <c r="D246" s="86" t="s">
        <v>160</v>
      </c>
      <c r="E246" s="24"/>
      <c r="F246" s="120">
        <f>F243-(F248+F252+F256+F260+F264+F268+F272+F276+F280+F284)</f>
        <v>-15.900000000000006</v>
      </c>
      <c r="G246" s="120">
        <f t="shared" ref="G246:L246" si="79">G243-(G248+G252+G256+G260+G264+G268+G272+G276+G280+G284)</f>
        <v>-16.700000000000003</v>
      </c>
      <c r="H246" s="120">
        <f t="shared" si="79"/>
        <v>-13.799999999999997</v>
      </c>
      <c r="I246" s="120">
        <f>I243-(I248+I252+I256+I260+I264+I268+I272+I276+I280+I284)</f>
        <v>-3.1999999999999886</v>
      </c>
      <c r="J246" s="120">
        <f t="shared" si="79"/>
        <v>2.3000000000000114</v>
      </c>
      <c r="K246" s="120">
        <f t="shared" si="79"/>
        <v>3.2000000000000028</v>
      </c>
      <c r="L246" s="120">
        <f t="shared" si="79"/>
        <v>3.8000000000000114</v>
      </c>
      <c r="N246" s="122" t="s">
        <v>161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47" t="s">
        <v>143</v>
      </c>
      <c r="O247" s="147"/>
      <c r="P247" s="147"/>
      <c r="Q247" s="147"/>
      <c r="R247" s="147"/>
      <c r="S247" s="147"/>
      <c r="T247" s="147"/>
      <c r="U247" s="147"/>
      <c r="V247" s="147"/>
    </row>
    <row r="248" spans="1:24" s="22" customFormat="1" ht="15.75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0">G293+G338</f>
        <v>0</v>
      </c>
      <c r="H248" s="28">
        <f t="shared" si="80"/>
        <v>0</v>
      </c>
      <c r="I248" s="28">
        <f t="shared" si="80"/>
        <v>0</v>
      </c>
      <c r="J248" s="28">
        <f t="shared" si="80"/>
        <v>0</v>
      </c>
      <c r="K248" s="28">
        <f t="shared" si="80"/>
        <v>0</v>
      </c>
      <c r="L248" s="28">
        <f t="shared" si="80"/>
        <v>0</v>
      </c>
      <c r="N248" s="147"/>
      <c r="O248" s="147"/>
      <c r="P248" s="147"/>
      <c r="Q248" s="147"/>
      <c r="R248" s="147"/>
      <c r="S248" s="147"/>
      <c r="T248" s="147"/>
      <c r="U248" s="147"/>
      <c r="V248" s="147"/>
    </row>
    <row r="249" spans="1:24" s="22" customFormat="1" ht="31.5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5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1">IF(F248=0,0,G248/F248/IF(G249&lt;&gt;0,G249,100)*10000)</f>
        <v>0</v>
      </c>
      <c r="H250" s="32">
        <f t="shared" si="81"/>
        <v>0</v>
      </c>
      <c r="I250" s="32">
        <f t="shared" si="81"/>
        <v>0</v>
      </c>
      <c r="J250" s="32">
        <f t="shared" si="81"/>
        <v>0</v>
      </c>
      <c r="K250" s="32">
        <f t="shared" si="81"/>
        <v>0</v>
      </c>
      <c r="L250" s="32">
        <f t="shared" si="81"/>
        <v>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2">F297+F342</f>
        <v>15.9</v>
      </c>
      <c r="G252" s="28">
        <f t="shared" si="82"/>
        <v>16.5</v>
      </c>
      <c r="H252" s="28">
        <f t="shared" si="82"/>
        <v>17.100000000000001</v>
      </c>
      <c r="I252" s="28">
        <f t="shared" si="82"/>
        <v>17.7</v>
      </c>
      <c r="J252" s="28">
        <f t="shared" si="82"/>
        <v>18.399999999999999</v>
      </c>
      <c r="K252" s="28">
        <f t="shared" si="82"/>
        <v>19.2</v>
      </c>
      <c r="L252" s="28">
        <f t="shared" si="82"/>
        <v>20</v>
      </c>
      <c r="N252" s="110"/>
    </row>
    <row r="253" spans="1:24" s="22" customFormat="1" ht="31.5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5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3">IF(F252=0,0,G252/F252/IF(G253&lt;&gt;0,G253,100)*10000)</f>
        <v>103.77358490566037</v>
      </c>
      <c r="H254" s="32">
        <f t="shared" si="83"/>
        <v>103.63636363636363</v>
      </c>
      <c r="I254" s="32">
        <f t="shared" si="83"/>
        <v>103.50877192982455</v>
      </c>
      <c r="J254" s="32">
        <f t="shared" si="83"/>
        <v>103.954802259887</v>
      </c>
      <c r="K254" s="32">
        <f t="shared" si="83"/>
        <v>104.34782608695652</v>
      </c>
      <c r="L254" s="32">
        <f t="shared" si="83"/>
        <v>104.16666666666667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4">F301+F346</f>
        <v>0</v>
      </c>
      <c r="G256" s="28">
        <f t="shared" si="84"/>
        <v>0</v>
      </c>
      <c r="H256" s="28">
        <f t="shared" si="84"/>
        <v>0</v>
      </c>
      <c r="I256" s="28">
        <f t="shared" si="84"/>
        <v>0</v>
      </c>
      <c r="J256" s="28">
        <f t="shared" si="84"/>
        <v>0</v>
      </c>
      <c r="K256" s="28">
        <f t="shared" si="84"/>
        <v>0</v>
      </c>
      <c r="L256" s="28">
        <f t="shared" si="84"/>
        <v>0</v>
      </c>
      <c r="N256" s="110"/>
    </row>
    <row r="257" spans="1:14" s="22" customFormat="1" ht="31.5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5">IF(F256=0,0,G256/F256/IF(G257&lt;&gt;0,G257,100)*10000)</f>
        <v>0</v>
      </c>
      <c r="H258" s="32">
        <f t="shared" si="85"/>
        <v>0</v>
      </c>
      <c r="I258" s="32">
        <f t="shared" si="85"/>
        <v>0</v>
      </c>
      <c r="J258" s="32">
        <f t="shared" si="85"/>
        <v>0</v>
      </c>
      <c r="K258" s="32">
        <f t="shared" si="85"/>
        <v>0</v>
      </c>
      <c r="L258" s="32">
        <f t="shared" si="85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6">F305+F350</f>
        <v>22.9</v>
      </c>
      <c r="G260" s="28">
        <f t="shared" si="86"/>
        <v>23.8</v>
      </c>
      <c r="H260" s="28">
        <f t="shared" si="86"/>
        <v>24.7</v>
      </c>
      <c r="I260" s="28">
        <f t="shared" si="86"/>
        <v>25.7</v>
      </c>
      <c r="J260" s="28">
        <f t="shared" si="86"/>
        <v>26.7</v>
      </c>
      <c r="K260" s="28">
        <f t="shared" si="86"/>
        <v>27.7</v>
      </c>
      <c r="L260" s="28">
        <f t="shared" si="86"/>
        <v>28.8</v>
      </c>
      <c r="N260" s="110"/>
    </row>
    <row r="261" spans="1:14" s="22" customFormat="1" ht="31.5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5">
      <c r="A262" s="26">
        <v>302540</v>
      </c>
      <c r="B262" s="41" t="e">
        <f>VALUE(CONCATENATE($A$2,$C$4,C262))</f>
        <v>#N/A</v>
      </c>
      <c r="C262" s="41">
        <v>120004</v>
      </c>
      <c r="D262" s="76" t="s">
        <v>122</v>
      </c>
      <c r="E262" s="30" t="s">
        <v>20</v>
      </c>
      <c r="F262" s="31"/>
      <c r="G262" s="32">
        <f t="shared" ref="G262:L262" si="87">IF(F260=0,0,G260/F260/IF(G261&lt;&gt;0,G261,100)*10000)</f>
        <v>103.93013100436683</v>
      </c>
      <c r="H262" s="32">
        <f t="shared" si="87"/>
        <v>103.781512605042</v>
      </c>
      <c r="I262" s="32">
        <f t="shared" si="87"/>
        <v>104.04858299595142</v>
      </c>
      <c r="J262" s="32">
        <f t="shared" si="87"/>
        <v>103.89105058365759</v>
      </c>
      <c r="K262" s="32">
        <f t="shared" si="87"/>
        <v>103.74531835205994</v>
      </c>
      <c r="L262" s="32">
        <f t="shared" si="87"/>
        <v>103.97111913357402</v>
      </c>
      <c r="N262" s="110"/>
    </row>
    <row r="263" spans="1:14" s="22" customFormat="1" ht="31.5">
      <c r="A263" s="26">
        <v>302550</v>
      </c>
      <c r="B263" s="103"/>
      <c r="C263" s="103"/>
      <c r="D263" s="74" t="s">
        <v>122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88">F309+F354</f>
        <v>44</v>
      </c>
      <c r="G264" s="28">
        <f t="shared" si="88"/>
        <v>46</v>
      </c>
      <c r="H264" s="28">
        <f t="shared" si="88"/>
        <v>47</v>
      </c>
      <c r="I264" s="28">
        <f t="shared" si="88"/>
        <v>48.8</v>
      </c>
      <c r="J264" s="28">
        <f t="shared" si="88"/>
        <v>50.8</v>
      </c>
      <c r="K264" s="28">
        <f t="shared" si="88"/>
        <v>52.9</v>
      </c>
      <c r="L264" s="28">
        <f t="shared" si="88"/>
        <v>54.9</v>
      </c>
      <c r="N264" s="110"/>
    </row>
    <row r="265" spans="1:14" s="22" customFormat="1" ht="31.5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/>
      <c r="G265" s="40"/>
      <c r="H265" s="40"/>
      <c r="I265" s="40"/>
      <c r="J265" s="40"/>
      <c r="K265" s="40"/>
      <c r="L265" s="40"/>
      <c r="N265" s="110"/>
    </row>
    <row r="266" spans="1:14" s="22" customFormat="1" ht="31.5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89">IF(F264=0,0,G264/F264/IF(G265&lt;&gt;0,G265,100)*10000)</f>
        <v>104.54545454545455</v>
      </c>
      <c r="H266" s="32">
        <f t="shared" si="89"/>
        <v>102.17391304347828</v>
      </c>
      <c r="I266" s="32">
        <f t="shared" si="89"/>
        <v>103.82978723404254</v>
      </c>
      <c r="J266" s="32">
        <f t="shared" si="89"/>
        <v>104.09836065573769</v>
      </c>
      <c r="K266" s="32">
        <f t="shared" si="89"/>
        <v>104.13385826771653</v>
      </c>
      <c r="L266" s="32">
        <f t="shared" si="89"/>
        <v>103.78071833648393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0">F313+F358</f>
        <v>0</v>
      </c>
      <c r="G268" s="28">
        <f t="shared" si="90"/>
        <v>0</v>
      </c>
      <c r="H268" s="28">
        <f t="shared" si="90"/>
        <v>0</v>
      </c>
      <c r="I268" s="28">
        <f t="shared" si="90"/>
        <v>0</v>
      </c>
      <c r="J268" s="28">
        <f t="shared" si="90"/>
        <v>0</v>
      </c>
      <c r="K268" s="28">
        <f t="shared" si="90"/>
        <v>0</v>
      </c>
      <c r="L268" s="28">
        <f t="shared" si="90"/>
        <v>0</v>
      </c>
      <c r="N268" s="110"/>
    </row>
    <row r="269" spans="1:14" s="22" customFormat="1" ht="31.5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1">IF(F268=0,0,G268/F268/IF(G269&lt;&gt;0,G269,100)*10000)</f>
        <v>0</v>
      </c>
      <c r="H270" s="32">
        <f t="shared" si="91"/>
        <v>0</v>
      </c>
      <c r="I270" s="32">
        <f t="shared" si="91"/>
        <v>0</v>
      </c>
      <c r="J270" s="32">
        <f t="shared" si="91"/>
        <v>0</v>
      </c>
      <c r="K270" s="32">
        <f t="shared" si="91"/>
        <v>0</v>
      </c>
      <c r="L270" s="32">
        <f t="shared" si="91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2">F317+F362</f>
        <v>0</v>
      </c>
      <c r="G272" s="28">
        <f t="shared" si="92"/>
        <v>0</v>
      </c>
      <c r="H272" s="28">
        <f t="shared" si="92"/>
        <v>0</v>
      </c>
      <c r="I272" s="28">
        <f t="shared" si="92"/>
        <v>0</v>
      </c>
      <c r="J272" s="28">
        <f t="shared" si="92"/>
        <v>0</v>
      </c>
      <c r="K272" s="28">
        <f t="shared" si="92"/>
        <v>0</v>
      </c>
      <c r="L272" s="28">
        <f t="shared" si="92"/>
        <v>0</v>
      </c>
      <c r="N272" s="110"/>
    </row>
    <row r="273" spans="1:14" s="22" customFormat="1" ht="31.5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3">IF(F272=0,0,G272/F272/IF(G273&lt;&gt;0,G273,100)*10000)</f>
        <v>0</v>
      </c>
      <c r="H274" s="32">
        <f t="shared" si="93"/>
        <v>0</v>
      </c>
      <c r="I274" s="32">
        <f t="shared" si="93"/>
        <v>0</v>
      </c>
      <c r="J274" s="32">
        <f t="shared" si="93"/>
        <v>0</v>
      </c>
      <c r="K274" s="32">
        <f t="shared" si="93"/>
        <v>0</v>
      </c>
      <c r="L274" s="32">
        <f t="shared" si="93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4">F321+F366</f>
        <v>0.7</v>
      </c>
      <c r="G276" s="28">
        <f t="shared" si="94"/>
        <v>0.7</v>
      </c>
      <c r="H276" s="28">
        <f t="shared" si="94"/>
        <v>0.7</v>
      </c>
      <c r="I276" s="28">
        <f t="shared" si="94"/>
        <v>0.8</v>
      </c>
      <c r="J276" s="28">
        <f t="shared" si="94"/>
        <v>0.8</v>
      </c>
      <c r="K276" s="28">
        <f t="shared" si="94"/>
        <v>0.9</v>
      </c>
      <c r="L276" s="28">
        <f t="shared" si="94"/>
        <v>0.9</v>
      </c>
      <c r="N276" s="110"/>
    </row>
    <row r="277" spans="1:14" s="22" customFormat="1" ht="31.5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5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5">IF(F276=0,0,G276/F276/IF(G277&lt;&gt;0,G277,100)*10000)</f>
        <v>100</v>
      </c>
      <c r="H278" s="32">
        <f t="shared" si="95"/>
        <v>100</v>
      </c>
      <c r="I278" s="32">
        <f t="shared" si="95"/>
        <v>114.28571428571431</v>
      </c>
      <c r="J278" s="32">
        <f t="shared" si="95"/>
        <v>100</v>
      </c>
      <c r="K278" s="32">
        <f t="shared" si="95"/>
        <v>112.5</v>
      </c>
      <c r="L278" s="32">
        <f t="shared" si="95"/>
        <v>100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6">F325+F370</f>
        <v>0</v>
      </c>
      <c r="G280" s="28">
        <f t="shared" si="96"/>
        <v>0</v>
      </c>
      <c r="H280" s="28">
        <f t="shared" si="96"/>
        <v>0</v>
      </c>
      <c r="I280" s="28">
        <f t="shared" si="96"/>
        <v>0</v>
      </c>
      <c r="J280" s="28">
        <f t="shared" si="96"/>
        <v>0</v>
      </c>
      <c r="K280" s="28">
        <f t="shared" si="96"/>
        <v>0</v>
      </c>
      <c r="L280" s="28">
        <f t="shared" si="96"/>
        <v>0</v>
      </c>
      <c r="N280" s="110"/>
    </row>
    <row r="281" spans="1:14" s="22" customFormat="1" ht="31.5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7">IF(F280=0,0,G280/F280/IF(G281&lt;&gt;0,G281,100)*10000)</f>
        <v>0</v>
      </c>
      <c r="H282" s="32">
        <f t="shared" si="97"/>
        <v>0</v>
      </c>
      <c r="I282" s="32">
        <f t="shared" si="97"/>
        <v>0</v>
      </c>
      <c r="J282" s="32">
        <f t="shared" si="97"/>
        <v>0</v>
      </c>
      <c r="K282" s="32">
        <f t="shared" si="97"/>
        <v>0</v>
      </c>
      <c r="L282" s="32">
        <f t="shared" si="97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98">F329+F374</f>
        <v>0</v>
      </c>
      <c r="G284" s="28">
        <f t="shared" si="98"/>
        <v>0</v>
      </c>
      <c r="H284" s="28">
        <f t="shared" si="98"/>
        <v>0</v>
      </c>
      <c r="I284" s="28">
        <f t="shared" si="98"/>
        <v>0</v>
      </c>
      <c r="J284" s="28">
        <f t="shared" si="98"/>
        <v>0</v>
      </c>
      <c r="K284" s="28">
        <f t="shared" si="98"/>
        <v>0</v>
      </c>
      <c r="L284" s="28">
        <f t="shared" si="98"/>
        <v>0</v>
      </c>
      <c r="N284" s="110"/>
    </row>
    <row r="285" spans="1:14" s="22" customFormat="1" ht="31.5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5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99">IF(F284=0,0,G284/F284/IF(G285&lt;&gt;0,G285,100)*10000)</f>
        <v>0</v>
      </c>
      <c r="H286" s="32">
        <f t="shared" si="99"/>
        <v>0</v>
      </c>
      <c r="I286" s="32">
        <f t="shared" si="99"/>
        <v>0</v>
      </c>
      <c r="J286" s="32">
        <f t="shared" si="99"/>
        <v>0</v>
      </c>
      <c r="K286" s="32">
        <f t="shared" si="99"/>
        <v>0</v>
      </c>
      <c r="L286" s="32">
        <f t="shared" si="99"/>
        <v>0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>
        <v>67.599999999999994</v>
      </c>
      <c r="G288" s="40">
        <v>70.3</v>
      </c>
      <c r="H288" s="40">
        <v>73.099999999999994</v>
      </c>
      <c r="I288" s="40">
        <v>76</v>
      </c>
      <c r="J288" s="40">
        <v>79.099999999999994</v>
      </c>
      <c r="K288" s="40">
        <v>82.3</v>
      </c>
      <c r="L288" s="40">
        <v>85.6</v>
      </c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0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104.00000000000001</v>
      </c>
      <c r="G289" s="125">
        <f t="shared" si="100"/>
        <v>104.29587482219063</v>
      </c>
      <c r="H289" s="125">
        <f t="shared" si="100"/>
        <v>103.00410396716826</v>
      </c>
      <c r="I289" s="125">
        <f t="shared" si="100"/>
        <v>103.04210526315789</v>
      </c>
      <c r="J289" s="125">
        <f t="shared" si="100"/>
        <v>102.94816687737043</v>
      </c>
      <c r="K289" s="125">
        <f t="shared" si="100"/>
        <v>102.98906439854193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102.78504672897196</v>
      </c>
      <c r="N289" s="147" t="s">
        <v>139</v>
      </c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</row>
    <row r="290" spans="1:24" s="22" customFormat="1" ht="31.5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1">IF(F288=0,0,G288/F288/IF(G289&lt;&gt;0,G289,100)*10000)</f>
        <v>99.710638620685188</v>
      </c>
      <c r="H290" s="32">
        <f t="shared" si="101"/>
        <v>100.95027896350955</v>
      </c>
      <c r="I290" s="32">
        <f t="shared" si="101"/>
        <v>100.89775242570357</v>
      </c>
      <c r="J290" s="32">
        <f t="shared" si="101"/>
        <v>101.09839788832528</v>
      </c>
      <c r="K290" s="32">
        <f t="shared" si="101"/>
        <v>101.02578620142005</v>
      </c>
      <c r="L290" s="32">
        <f t="shared" si="101"/>
        <v>101.1914902455478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162</v>
      </c>
      <c r="E291" s="38"/>
      <c r="F291" s="120">
        <f>F288-(F293+F297+F301+F305+F309+F313+F317+F321+F325+F329)</f>
        <v>0</v>
      </c>
      <c r="G291" s="120">
        <f t="shared" ref="G291:K291" si="102">G288-(G293+G297+G301+G305+G309+G313+G317+G321+G325+G329)</f>
        <v>-0.20000000000000284</v>
      </c>
      <c r="H291" s="120">
        <f t="shared" si="102"/>
        <v>0.69999999999998863</v>
      </c>
      <c r="I291" s="120">
        <f t="shared" si="102"/>
        <v>0.70000000000000284</v>
      </c>
      <c r="J291" s="120">
        <f t="shared" si="102"/>
        <v>0.79999999999999716</v>
      </c>
      <c r="K291" s="120">
        <f t="shared" si="102"/>
        <v>0.79999999999999716</v>
      </c>
      <c r="L291" s="120">
        <f>L288-(L293+L297+L301+L305+L309+L313+L317+L321+L325+L329)</f>
        <v>0.99999999999998579</v>
      </c>
      <c r="N291" s="122" t="s">
        <v>163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5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5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3">IF(F293=0,0,G293/F293/IF(G294&lt;&gt;0,G294,100)*10000)</f>
        <v>0</v>
      </c>
      <c r="H295" s="32">
        <f t="shared" si="103"/>
        <v>0</v>
      </c>
      <c r="I295" s="32">
        <f t="shared" si="103"/>
        <v>0</v>
      </c>
      <c r="J295" s="32">
        <f t="shared" si="103"/>
        <v>0</v>
      </c>
      <c r="K295" s="32">
        <f t="shared" si="103"/>
        <v>0</v>
      </c>
      <c r="L295" s="32">
        <f t="shared" si="103"/>
        <v>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5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5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4">IF(F297=0,0,G297/F297/IF(G298&lt;&gt;0,G298,100)*10000)</f>
        <v>0</v>
      </c>
      <c r="H299" s="32">
        <f t="shared" si="104"/>
        <v>0</v>
      </c>
      <c r="I299" s="32">
        <f t="shared" si="104"/>
        <v>0</v>
      </c>
      <c r="J299" s="32">
        <f t="shared" si="104"/>
        <v>0</v>
      </c>
      <c r="K299" s="32">
        <f t="shared" si="104"/>
        <v>0</v>
      </c>
      <c r="L299" s="32">
        <f t="shared" si="104"/>
        <v>0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5">IF(F301=0,0,G301/F301/IF(G302&lt;&gt;0,G302,100)*10000)</f>
        <v>0</v>
      </c>
      <c r="H303" s="32">
        <f t="shared" si="105"/>
        <v>0</v>
      </c>
      <c r="I303" s="32">
        <f t="shared" si="105"/>
        <v>0</v>
      </c>
      <c r="J303" s="32">
        <f t="shared" si="105"/>
        <v>0</v>
      </c>
      <c r="K303" s="32">
        <f t="shared" si="105"/>
        <v>0</v>
      </c>
      <c r="L303" s="32">
        <f t="shared" si="105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>
        <v>22.9</v>
      </c>
      <c r="G305" s="40">
        <v>23.8</v>
      </c>
      <c r="H305" s="40">
        <v>24.7</v>
      </c>
      <c r="I305" s="40">
        <v>25.7</v>
      </c>
      <c r="J305" s="40">
        <v>26.7</v>
      </c>
      <c r="K305" s="40">
        <v>27.7</v>
      </c>
      <c r="L305" s="40">
        <v>28.8</v>
      </c>
      <c r="N305" s="110"/>
    </row>
    <row r="306" spans="1:14" s="22" customFormat="1" ht="31.5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>
        <v>104</v>
      </c>
      <c r="G306" s="40">
        <v>104</v>
      </c>
      <c r="H306" s="40">
        <v>104</v>
      </c>
      <c r="I306" s="40">
        <v>104</v>
      </c>
      <c r="J306" s="40">
        <v>104</v>
      </c>
      <c r="K306" s="40">
        <v>104</v>
      </c>
      <c r="L306" s="40">
        <v>104</v>
      </c>
      <c r="N306" s="110"/>
    </row>
    <row r="307" spans="1:14" s="22" customFormat="1" ht="31.5">
      <c r="A307" s="26">
        <v>302990</v>
      </c>
      <c r="B307" s="41" t="e">
        <f>VALUE(CONCATENATE($A$2,$C$4,C307))</f>
        <v>#N/A</v>
      </c>
      <c r="C307" s="41">
        <v>121004</v>
      </c>
      <c r="D307" s="78" t="s">
        <v>122</v>
      </c>
      <c r="E307" s="71" t="s">
        <v>20</v>
      </c>
      <c r="F307" s="31"/>
      <c r="G307" s="32">
        <f t="shared" ref="G307:L307" si="106">IF(F305=0,0,G305/F305/IF(G306&lt;&gt;0,G306,100)*10000)</f>
        <v>99.932818273429646</v>
      </c>
      <c r="H307" s="32">
        <f t="shared" si="106"/>
        <v>99.789915966386545</v>
      </c>
      <c r="I307" s="32">
        <f t="shared" si="106"/>
        <v>100.04671441918404</v>
      </c>
      <c r="J307" s="32">
        <f t="shared" si="106"/>
        <v>99.895240945824611</v>
      </c>
      <c r="K307" s="32">
        <f t="shared" si="106"/>
        <v>99.755113800057629</v>
      </c>
      <c r="L307" s="32">
        <f t="shared" si="106"/>
        <v>99.972229936128869</v>
      </c>
      <c r="N307" s="110"/>
    </row>
    <row r="308" spans="1:14" s="22" customFormat="1" ht="31.5">
      <c r="A308" s="26">
        <v>303000</v>
      </c>
      <c r="B308" s="103"/>
      <c r="C308" s="103"/>
      <c r="D308" s="65" t="s">
        <v>122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44</v>
      </c>
      <c r="G309" s="40">
        <v>46</v>
      </c>
      <c r="H309" s="40">
        <v>47</v>
      </c>
      <c r="I309" s="40">
        <v>48.8</v>
      </c>
      <c r="J309" s="40">
        <v>50.8</v>
      </c>
      <c r="K309" s="40">
        <v>52.9</v>
      </c>
      <c r="L309" s="40">
        <v>54.9</v>
      </c>
      <c r="N309" s="110"/>
    </row>
    <row r="310" spans="1:14" s="22" customFormat="1" ht="31.5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>
        <v>104</v>
      </c>
      <c r="G310" s="40">
        <v>104</v>
      </c>
      <c r="H310" s="40">
        <v>104</v>
      </c>
      <c r="I310" s="40">
        <v>104</v>
      </c>
      <c r="J310" s="40">
        <v>104</v>
      </c>
      <c r="K310" s="40">
        <v>104</v>
      </c>
      <c r="L310" s="40">
        <v>104</v>
      </c>
      <c r="N310" s="110"/>
    </row>
    <row r="311" spans="1:14" s="22" customFormat="1" ht="31.5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07">IF(F309=0,0,G309/F309/IF(G310&lt;&gt;0,G310,100)*10000)</f>
        <v>100.52447552447552</v>
      </c>
      <c r="H311" s="32">
        <f t="shared" si="107"/>
        <v>98.244147157190639</v>
      </c>
      <c r="I311" s="32">
        <f t="shared" si="107"/>
        <v>99.836333878887061</v>
      </c>
      <c r="J311" s="32">
        <f t="shared" si="107"/>
        <v>100.09457755359394</v>
      </c>
      <c r="K311" s="32">
        <f t="shared" si="107"/>
        <v>100.12870987280435</v>
      </c>
      <c r="L311" s="32">
        <f t="shared" si="107"/>
        <v>99.789152246619153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08">IF(F313=0,0,G313/F313/IF(G314&lt;&gt;0,G314,100)*10000)</f>
        <v>0</v>
      </c>
      <c r="H315" s="32">
        <f t="shared" si="108"/>
        <v>0</v>
      </c>
      <c r="I315" s="32">
        <f t="shared" si="108"/>
        <v>0</v>
      </c>
      <c r="J315" s="32">
        <f t="shared" si="108"/>
        <v>0</v>
      </c>
      <c r="K315" s="32">
        <f t="shared" si="108"/>
        <v>0</v>
      </c>
      <c r="L315" s="32">
        <f t="shared" si="108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09">IF(F317=0,0,G317/F317/IF(G318&lt;&gt;0,G318,100)*10000)</f>
        <v>0</v>
      </c>
      <c r="H319" s="32">
        <f t="shared" si="109"/>
        <v>0</v>
      </c>
      <c r="I319" s="32">
        <f t="shared" si="109"/>
        <v>0</v>
      </c>
      <c r="J319" s="32">
        <f t="shared" si="109"/>
        <v>0</v>
      </c>
      <c r="K319" s="32">
        <f t="shared" si="109"/>
        <v>0</v>
      </c>
      <c r="L319" s="32">
        <f t="shared" si="109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>
        <v>0.7</v>
      </c>
      <c r="G321" s="40">
        <v>0.7</v>
      </c>
      <c r="H321" s="40">
        <v>0.7</v>
      </c>
      <c r="I321" s="40">
        <v>0.8</v>
      </c>
      <c r="J321" s="40">
        <v>0.8</v>
      </c>
      <c r="K321" s="40">
        <v>0.9</v>
      </c>
      <c r="L321" s="40">
        <v>0.9</v>
      </c>
      <c r="N321" s="110"/>
    </row>
    <row r="322" spans="1:24" s="22" customFormat="1" ht="31.5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>
        <v>104</v>
      </c>
      <c r="G322" s="40">
        <v>104</v>
      </c>
      <c r="H322" s="40">
        <v>104</v>
      </c>
      <c r="I322" s="40">
        <v>104</v>
      </c>
      <c r="J322" s="40">
        <v>104</v>
      </c>
      <c r="K322" s="40">
        <v>104</v>
      </c>
      <c r="L322" s="40">
        <v>104</v>
      </c>
      <c r="N322" s="110"/>
    </row>
    <row r="323" spans="1:24" s="22" customFormat="1" ht="31.5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0">IF(F321=0,0,G321/F321/IF(G322&lt;&gt;0,G322,100)*10000)</f>
        <v>96.15384615384616</v>
      </c>
      <c r="H323" s="32">
        <f t="shared" si="110"/>
        <v>96.15384615384616</v>
      </c>
      <c r="I323" s="32">
        <f t="shared" si="110"/>
        <v>109.8901098901099</v>
      </c>
      <c r="J323" s="32">
        <f t="shared" si="110"/>
        <v>96.15384615384616</v>
      </c>
      <c r="K323" s="32">
        <f t="shared" si="110"/>
        <v>108.17307692307692</v>
      </c>
      <c r="L323" s="32">
        <f t="shared" si="110"/>
        <v>96.15384615384616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1">IF(F325=0,0,G325/F325/IF(G326&lt;&gt;0,G326,100)*10000)</f>
        <v>0</v>
      </c>
      <c r="H327" s="32">
        <f t="shared" si="111"/>
        <v>0</v>
      </c>
      <c r="I327" s="32">
        <f t="shared" si="111"/>
        <v>0</v>
      </c>
      <c r="J327" s="32">
        <f t="shared" si="111"/>
        <v>0</v>
      </c>
      <c r="K327" s="32">
        <f t="shared" si="111"/>
        <v>0</v>
      </c>
      <c r="L327" s="32">
        <f t="shared" si="111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5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5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2">IF(F329=0,0,G329/F329/IF(G330&lt;&gt;0,G330,100)*10000)</f>
        <v>0</v>
      </c>
      <c r="H331" s="32">
        <f t="shared" si="112"/>
        <v>0</v>
      </c>
      <c r="I331" s="32">
        <f t="shared" si="112"/>
        <v>0</v>
      </c>
      <c r="J331" s="32">
        <f t="shared" si="112"/>
        <v>0</v>
      </c>
      <c r="K331" s="32">
        <f t="shared" si="112"/>
        <v>0</v>
      </c>
      <c r="L331" s="32">
        <f t="shared" si="112"/>
        <v>0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>
        <v>15.9</v>
      </c>
      <c r="G333" s="40">
        <v>16.5</v>
      </c>
      <c r="H333" s="40">
        <v>17.100000000000001</v>
      </c>
      <c r="I333" s="40">
        <v>17.8</v>
      </c>
      <c r="J333" s="40">
        <v>18.5</v>
      </c>
      <c r="K333" s="40">
        <v>19.2</v>
      </c>
      <c r="L333" s="40">
        <v>20</v>
      </c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104</v>
      </c>
      <c r="G334" s="125">
        <f t="shared" ref="G334:K334" si="113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104</v>
      </c>
      <c r="H334" s="125">
        <f t="shared" si="113"/>
        <v>104</v>
      </c>
      <c r="I334" s="125">
        <f t="shared" si="113"/>
        <v>103.41573033707864</v>
      </c>
      <c r="J334" s="125">
        <f t="shared" si="113"/>
        <v>103.43783783783783</v>
      </c>
      <c r="K334" s="125">
        <f t="shared" si="113"/>
        <v>104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104</v>
      </c>
      <c r="N334" s="147" t="s">
        <v>149</v>
      </c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</row>
    <row r="335" spans="1:24" s="22" customFormat="1" ht="31.5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4">IF(F333=0,0,G333/F333/IF(G334&lt;&gt;0,G334,100)*10000)</f>
        <v>99.782293178519595</v>
      </c>
      <c r="H335" s="32">
        <f t="shared" si="114"/>
        <v>99.650349650349639</v>
      </c>
      <c r="I335" s="32">
        <f t="shared" si="114"/>
        <v>100.65544855910602</v>
      </c>
      <c r="J335" s="32">
        <f t="shared" si="114"/>
        <v>100.47830314531585</v>
      </c>
      <c r="K335" s="32">
        <f t="shared" si="114"/>
        <v>99.792099792099805</v>
      </c>
      <c r="L335" s="32">
        <f t="shared" si="114"/>
        <v>100.16025641025642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164</v>
      </c>
      <c r="E336" s="47"/>
      <c r="F336" s="120">
        <f>F333-(F338+F342+F346+F350+F354+F358+F362+F366+F370+F374)</f>
        <v>0</v>
      </c>
      <c r="G336" s="120">
        <f t="shared" ref="G336:L336" si="115">G333-(G338+G342+G346+G350+G354+G358+G362+G366+G370+G374)</f>
        <v>0</v>
      </c>
      <c r="H336" s="120">
        <f t="shared" si="115"/>
        <v>0</v>
      </c>
      <c r="I336" s="120">
        <f t="shared" si="115"/>
        <v>0.10000000000000142</v>
      </c>
      <c r="J336" s="120">
        <f t="shared" si="115"/>
        <v>0.10000000000000142</v>
      </c>
      <c r="K336" s="120">
        <f t="shared" si="115"/>
        <v>0</v>
      </c>
      <c r="L336" s="120">
        <f t="shared" si="115"/>
        <v>0</v>
      </c>
      <c r="N336" s="122" t="s">
        <v>165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6">IF(F338=0,0,G338/F338/IF(G339&lt;&gt;0,G339,100)*10000)</f>
        <v>0</v>
      </c>
      <c r="H340" s="32">
        <f t="shared" si="116"/>
        <v>0</v>
      </c>
      <c r="I340" s="32">
        <f t="shared" si="116"/>
        <v>0</v>
      </c>
      <c r="J340" s="32">
        <f t="shared" si="116"/>
        <v>0</v>
      </c>
      <c r="K340" s="32">
        <f t="shared" si="116"/>
        <v>0</v>
      </c>
      <c r="L340" s="32">
        <f t="shared" si="116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>
        <v>15.9</v>
      </c>
      <c r="G342" s="40">
        <v>16.5</v>
      </c>
      <c r="H342" s="40">
        <v>17.100000000000001</v>
      </c>
      <c r="I342" s="40">
        <v>17.7</v>
      </c>
      <c r="J342" s="40">
        <v>18.399999999999999</v>
      </c>
      <c r="K342" s="40">
        <v>19.2</v>
      </c>
      <c r="L342" s="40">
        <v>20</v>
      </c>
      <c r="N342" s="110"/>
    </row>
    <row r="343" spans="1:14" s="22" customFormat="1" ht="31.5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>
        <v>104</v>
      </c>
      <c r="G343" s="40">
        <v>104</v>
      </c>
      <c r="H343" s="40">
        <v>104</v>
      </c>
      <c r="I343" s="40">
        <v>104</v>
      </c>
      <c r="J343" s="40">
        <v>104</v>
      </c>
      <c r="K343" s="40">
        <v>104</v>
      </c>
      <c r="L343" s="40">
        <v>104</v>
      </c>
      <c r="N343" s="110"/>
    </row>
    <row r="344" spans="1:14" s="22" customFormat="1" ht="31.5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7">IF(F342=0,0,G342/F342/IF(G343&lt;&gt;0,G343,100)*10000)</f>
        <v>99.782293178519595</v>
      </c>
      <c r="H344" s="32">
        <f t="shared" si="117"/>
        <v>99.650349650349639</v>
      </c>
      <c r="I344" s="32">
        <f t="shared" si="117"/>
        <v>99.527665317138982</v>
      </c>
      <c r="J344" s="32">
        <f t="shared" si="117"/>
        <v>99.956540634506737</v>
      </c>
      <c r="K344" s="32">
        <f t="shared" si="117"/>
        <v>100.33444816053512</v>
      </c>
      <c r="L344" s="32">
        <f t="shared" si="117"/>
        <v>100.16025641025642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18">IF(F346=0,0,G346/F346/IF(G347&lt;&gt;0,G347,100)*10000)</f>
        <v>0</v>
      </c>
      <c r="H348" s="32">
        <f t="shared" si="118"/>
        <v>0</v>
      </c>
      <c r="I348" s="32">
        <f t="shared" si="118"/>
        <v>0</v>
      </c>
      <c r="J348" s="32">
        <f t="shared" si="118"/>
        <v>0</v>
      </c>
      <c r="K348" s="32">
        <f t="shared" si="118"/>
        <v>0</v>
      </c>
      <c r="L348" s="32">
        <f t="shared" si="118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19">IF(F350=0,0,G350/F350/IF(G351&lt;&gt;0,G351,100)*10000)</f>
        <v>0</v>
      </c>
      <c r="H352" s="32">
        <f t="shared" si="119"/>
        <v>0</v>
      </c>
      <c r="I352" s="32">
        <f t="shared" si="119"/>
        <v>0</v>
      </c>
      <c r="J352" s="32">
        <f t="shared" si="119"/>
        <v>0</v>
      </c>
      <c r="K352" s="32">
        <f t="shared" si="119"/>
        <v>0</v>
      </c>
      <c r="L352" s="32">
        <f t="shared" si="119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5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5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0">IF(F354=0,0,G354/F354/IF(G355&lt;&gt;0,G355,100)*10000)</f>
        <v>0</v>
      </c>
      <c r="H356" s="32">
        <f t="shared" si="120"/>
        <v>0</v>
      </c>
      <c r="I356" s="32">
        <f t="shared" si="120"/>
        <v>0</v>
      </c>
      <c r="J356" s="32">
        <f t="shared" si="120"/>
        <v>0</v>
      </c>
      <c r="K356" s="32">
        <f t="shared" si="120"/>
        <v>0</v>
      </c>
      <c r="L356" s="32">
        <f t="shared" si="120"/>
        <v>0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1">IF(F358=0,0,G358/F358/IF(G359&lt;&gt;0,G359,100)*10000)</f>
        <v>0</v>
      </c>
      <c r="H360" s="32">
        <f t="shared" si="121"/>
        <v>0</v>
      </c>
      <c r="I360" s="32">
        <f t="shared" si="121"/>
        <v>0</v>
      </c>
      <c r="J360" s="32">
        <f t="shared" si="121"/>
        <v>0</v>
      </c>
      <c r="K360" s="32">
        <f t="shared" si="121"/>
        <v>0</v>
      </c>
      <c r="L360" s="32">
        <f t="shared" si="121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2">IF(F362=0,0,G362/F362/IF(G363&lt;&gt;0,G363,100)*10000)</f>
        <v>0</v>
      </c>
      <c r="H364" s="32">
        <f t="shared" si="122"/>
        <v>0</v>
      </c>
      <c r="I364" s="32">
        <f t="shared" si="122"/>
        <v>0</v>
      </c>
      <c r="J364" s="32">
        <f t="shared" si="122"/>
        <v>0</v>
      </c>
      <c r="K364" s="32">
        <f t="shared" si="122"/>
        <v>0</v>
      </c>
      <c r="L364" s="32">
        <f t="shared" si="122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5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5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3">IF(F366=0,0,G366/F366/IF(G367&lt;&gt;0,G367,100)*10000)</f>
        <v>0</v>
      </c>
      <c r="H368" s="32">
        <f t="shared" si="123"/>
        <v>0</v>
      </c>
      <c r="I368" s="32">
        <f t="shared" si="123"/>
        <v>0</v>
      </c>
      <c r="J368" s="32">
        <f t="shared" si="123"/>
        <v>0</v>
      </c>
      <c r="K368" s="32">
        <f t="shared" si="123"/>
        <v>0</v>
      </c>
      <c r="L368" s="32">
        <f t="shared" si="123"/>
        <v>0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4">IF(F370=0,0,G370/F370/IF(G371&lt;&gt;0,G371,100)*10000)</f>
        <v>0</v>
      </c>
      <c r="H372" s="32">
        <f t="shared" si="124"/>
        <v>0</v>
      </c>
      <c r="I372" s="32">
        <f t="shared" si="124"/>
        <v>0</v>
      </c>
      <c r="J372" s="32">
        <f t="shared" si="124"/>
        <v>0</v>
      </c>
      <c r="K372" s="32">
        <f t="shared" si="124"/>
        <v>0</v>
      </c>
      <c r="L372" s="32">
        <f t="shared" si="124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5">IF(F374=0,0,G374/F374/IF(G375&lt;&gt;0,G375,100)*10000)</f>
        <v>0</v>
      </c>
      <c r="H376" s="32">
        <f t="shared" si="125"/>
        <v>0</v>
      </c>
      <c r="I376" s="32">
        <f t="shared" si="125"/>
        <v>0</v>
      </c>
      <c r="J376" s="32">
        <f t="shared" si="125"/>
        <v>0</v>
      </c>
      <c r="K376" s="32">
        <f t="shared" si="125"/>
        <v>0</v>
      </c>
      <c r="L376" s="32">
        <f t="shared" si="125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109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49</v>
      </c>
      <c r="E380" s="100"/>
      <c r="F380" s="100"/>
      <c r="G380" s="100"/>
      <c r="H380" s="100"/>
      <c r="I380" s="100"/>
      <c r="J380" s="100"/>
      <c r="K380" s="99" t="s">
        <v>50</v>
      </c>
      <c r="L380" s="114"/>
    </row>
    <row r="381" spans="1:14" s="22" customFormat="1" ht="15">
      <c r="A381" s="26">
        <v>303730</v>
      </c>
      <c r="B381" s="95"/>
      <c r="C381" s="95"/>
      <c r="D381" s="99" t="s">
        <v>110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51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 t="s">
        <v>49</v>
      </c>
      <c r="E384" s="101"/>
      <c r="F384" s="101"/>
      <c r="G384" s="101"/>
      <c r="H384" s="101"/>
      <c r="I384" s="101" t="s">
        <v>52</v>
      </c>
      <c r="J384" s="99" t="s">
        <v>53</v>
      </c>
      <c r="K384" s="99" t="s">
        <v>50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sheet="1" objects="1" scenarios="1"/>
  <dataConsolidate/>
  <mergeCells count="30"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  <mergeCell ref="A6:A7"/>
    <mergeCell ref="D6:D7"/>
    <mergeCell ref="E6:E7"/>
    <mergeCell ref="D1:L1"/>
    <mergeCell ref="D2:L2"/>
    <mergeCell ref="D3:L3"/>
    <mergeCell ref="B6:B7"/>
    <mergeCell ref="D100:D101"/>
    <mergeCell ref="D102:D103"/>
    <mergeCell ref="C6:C7"/>
    <mergeCell ref="D97:D98"/>
    <mergeCell ref="D104:D105"/>
    <mergeCell ref="O5:V5"/>
    <mergeCell ref="O6:V6"/>
    <mergeCell ref="O7:V7"/>
    <mergeCell ref="O3:V3"/>
    <mergeCell ref="O4:V4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96</v>
      </c>
      <c r="C5" s="10">
        <v>1</v>
      </c>
    </row>
    <row r="6" spans="1:3">
      <c r="A6" s="10">
        <v>2</v>
      </c>
      <c r="B6" s="8" t="s">
        <v>94</v>
      </c>
      <c r="C6" s="10">
        <v>2</v>
      </c>
    </row>
    <row r="7" spans="1:3">
      <c r="A7" s="10">
        <v>3</v>
      </c>
      <c r="B7" s="8" t="s">
        <v>97</v>
      </c>
      <c r="C7" s="10">
        <v>3</v>
      </c>
    </row>
    <row r="8" spans="1:3">
      <c r="A8" s="10">
        <v>4</v>
      </c>
      <c r="B8" s="8" t="s">
        <v>98</v>
      </c>
      <c r="C8" s="10">
        <v>4</v>
      </c>
    </row>
    <row r="9" spans="1:3">
      <c r="A9" s="10">
        <v>5</v>
      </c>
      <c r="B9" s="8" t="s">
        <v>99</v>
      </c>
      <c r="C9" s="10">
        <v>5</v>
      </c>
    </row>
    <row r="10" spans="1:3">
      <c r="A10" s="10">
        <v>6</v>
      </c>
      <c r="B10" s="8" t="s">
        <v>95</v>
      </c>
      <c r="C10" s="10">
        <v>6</v>
      </c>
    </row>
    <row r="11" spans="1:3">
      <c r="A11" s="10">
        <v>7</v>
      </c>
      <c r="B11" s="8" t="s">
        <v>100</v>
      </c>
      <c r="C11" s="10">
        <v>7</v>
      </c>
    </row>
    <row r="12" spans="1:3">
      <c r="A12" s="10">
        <v>8</v>
      </c>
      <c r="B12" s="8" t="s">
        <v>101</v>
      </c>
      <c r="C12" s="10">
        <v>8</v>
      </c>
    </row>
    <row r="13" spans="1:3">
      <c r="A13" s="10">
        <v>9</v>
      </c>
      <c r="B13" s="8" t="s">
        <v>106</v>
      </c>
      <c r="C13" s="10">
        <v>9</v>
      </c>
    </row>
    <row r="14" spans="1:3">
      <c r="A14" s="10">
        <v>10</v>
      </c>
      <c r="B14" s="8" t="s">
        <v>102</v>
      </c>
      <c r="C14" s="10">
        <v>10</v>
      </c>
    </row>
    <row r="15" spans="1:3">
      <c r="A15" s="10">
        <v>11</v>
      </c>
      <c r="B15" s="8" t="s">
        <v>103</v>
      </c>
      <c r="C15" s="10">
        <v>11</v>
      </c>
    </row>
    <row r="16" spans="1:3">
      <c r="A16" s="10">
        <v>12</v>
      </c>
      <c r="B16" s="8" t="s">
        <v>104</v>
      </c>
      <c r="C16" s="10">
        <v>12</v>
      </c>
    </row>
    <row r="17" spans="1:3">
      <c r="A17" s="10">
        <v>13</v>
      </c>
      <c r="B17" s="8" t="s">
        <v>105</v>
      </c>
      <c r="C17" s="10">
        <v>13</v>
      </c>
    </row>
    <row r="18" spans="1:3">
      <c r="A18" s="10">
        <v>14</v>
      </c>
      <c r="B18" s="8" t="s">
        <v>54</v>
      </c>
      <c r="C18" s="10">
        <v>14</v>
      </c>
    </row>
    <row r="19" spans="1:3">
      <c r="A19" s="10">
        <v>15</v>
      </c>
      <c r="B19" s="8" t="s">
        <v>55</v>
      </c>
      <c r="C19" s="10">
        <v>15</v>
      </c>
    </row>
    <row r="20" spans="1:3">
      <c r="A20" s="10">
        <v>16</v>
      </c>
      <c r="B20" s="8" t="s">
        <v>56</v>
      </c>
      <c r="C20" s="10">
        <v>16</v>
      </c>
    </row>
    <row r="21" spans="1:3">
      <c r="A21" s="10">
        <v>17</v>
      </c>
      <c r="B21" s="8" t="s">
        <v>107</v>
      </c>
      <c r="C21" s="10">
        <v>17</v>
      </c>
    </row>
    <row r="22" spans="1:3">
      <c r="A22" s="10">
        <v>18</v>
      </c>
      <c r="B22" s="8" t="s">
        <v>57</v>
      </c>
      <c r="C22" s="10">
        <v>18</v>
      </c>
    </row>
    <row r="23" spans="1:3">
      <c r="A23" s="10">
        <v>19</v>
      </c>
      <c r="B23" s="8" t="s">
        <v>58</v>
      </c>
      <c r="C23" s="10">
        <v>19</v>
      </c>
    </row>
    <row r="24" spans="1:3">
      <c r="A24" s="10">
        <v>20</v>
      </c>
      <c r="B24" s="8" t="s">
        <v>59</v>
      </c>
      <c r="C24" s="10">
        <v>20</v>
      </c>
    </row>
    <row r="25" spans="1:3">
      <c r="A25" s="10">
        <v>21</v>
      </c>
      <c r="B25" s="8" t="s">
        <v>60</v>
      </c>
      <c r="C25" s="10">
        <v>21</v>
      </c>
    </row>
    <row r="26" spans="1:3">
      <c r="A26" s="10">
        <v>22</v>
      </c>
      <c r="B26" s="8" t="s">
        <v>61</v>
      </c>
      <c r="C26" s="10">
        <v>22</v>
      </c>
    </row>
    <row r="27" spans="1:3">
      <c r="A27" s="10">
        <v>23</v>
      </c>
      <c r="B27" s="8" t="s">
        <v>62</v>
      </c>
      <c r="C27" s="10">
        <v>23</v>
      </c>
    </row>
    <row r="28" spans="1:3">
      <c r="A28" s="10">
        <v>24</v>
      </c>
      <c r="B28" s="8" t="s">
        <v>63</v>
      </c>
      <c r="C28" s="10">
        <v>24</v>
      </c>
    </row>
    <row r="29" spans="1:3">
      <c r="A29" s="10">
        <v>25</v>
      </c>
      <c r="B29" s="8" t="s">
        <v>64</v>
      </c>
      <c r="C29" s="10">
        <v>25</v>
      </c>
    </row>
    <row r="30" spans="1:3">
      <c r="A30" s="10">
        <v>26</v>
      </c>
      <c r="B30" s="8" t="s">
        <v>65</v>
      </c>
      <c r="C30" s="10">
        <v>26</v>
      </c>
    </row>
    <row r="31" spans="1:3">
      <c r="A31" s="10">
        <v>27</v>
      </c>
      <c r="B31" s="8" t="s">
        <v>66</v>
      </c>
      <c r="C31" s="10">
        <v>27</v>
      </c>
    </row>
    <row r="32" spans="1:3">
      <c r="A32" s="10">
        <v>28</v>
      </c>
      <c r="B32" s="8" t="s">
        <v>67</v>
      </c>
      <c r="C32" s="10">
        <v>28</v>
      </c>
    </row>
    <row r="33" spans="1:3">
      <c r="A33" s="10">
        <v>29</v>
      </c>
      <c r="B33" s="8" t="s">
        <v>68</v>
      </c>
      <c r="C33" s="10">
        <v>29</v>
      </c>
    </row>
    <row r="34" spans="1:3">
      <c r="A34" s="10">
        <v>30</v>
      </c>
      <c r="B34" s="8" t="s">
        <v>69</v>
      </c>
      <c r="C34" s="10">
        <v>30</v>
      </c>
    </row>
    <row r="35" spans="1:3">
      <c r="A35" s="10">
        <v>31</v>
      </c>
      <c r="B35" s="8" t="s">
        <v>70</v>
      </c>
      <c r="C35" s="10">
        <v>31</v>
      </c>
    </row>
    <row r="36" spans="1:3">
      <c r="A36" s="10">
        <v>32</v>
      </c>
      <c r="B36" s="8" t="s">
        <v>71</v>
      </c>
      <c r="C36" s="10">
        <v>32</v>
      </c>
    </row>
    <row r="37" spans="1:3">
      <c r="A37" s="10">
        <v>33</v>
      </c>
      <c r="B37" s="8" t="s">
        <v>72</v>
      </c>
      <c r="C37" s="10">
        <v>33</v>
      </c>
    </row>
    <row r="38" spans="1:3">
      <c r="A38" s="10">
        <v>34</v>
      </c>
      <c r="B38" s="8" t="s">
        <v>73</v>
      </c>
      <c r="C38" s="10">
        <v>34</v>
      </c>
    </row>
    <row r="39" spans="1:3">
      <c r="A39" s="10">
        <v>35</v>
      </c>
      <c r="B39" s="8" t="s">
        <v>74</v>
      </c>
      <c r="C39" s="10">
        <v>35</v>
      </c>
    </row>
    <row r="40" spans="1:3">
      <c r="A40" s="10">
        <v>36</v>
      </c>
      <c r="B40" s="8" t="s">
        <v>75</v>
      </c>
      <c r="C40" s="10">
        <v>36</v>
      </c>
    </row>
    <row r="41" spans="1:3">
      <c r="A41" s="10">
        <v>37</v>
      </c>
      <c r="B41" s="8" t="s">
        <v>76</v>
      </c>
      <c r="C41" s="10">
        <v>37</v>
      </c>
    </row>
    <row r="42" spans="1:3">
      <c r="A42" s="10">
        <v>38</v>
      </c>
      <c r="B42" s="8" t="s">
        <v>77</v>
      </c>
      <c r="C42" s="10">
        <v>38</v>
      </c>
    </row>
    <row r="43" spans="1:3">
      <c r="A43" s="10">
        <v>39</v>
      </c>
      <c r="B43" s="8" t="s">
        <v>78</v>
      </c>
      <c r="C43" s="10">
        <v>39</v>
      </c>
    </row>
    <row r="44" spans="1:3">
      <c r="A44" s="10">
        <v>40</v>
      </c>
      <c r="B44" s="8" t="s">
        <v>79</v>
      </c>
      <c r="C44" s="10">
        <v>40</v>
      </c>
    </row>
    <row r="45" spans="1:3">
      <c r="A45" s="10">
        <v>41</v>
      </c>
      <c r="B45" s="8" t="s">
        <v>80</v>
      </c>
      <c r="C45" s="10">
        <v>41</v>
      </c>
    </row>
    <row r="46" spans="1:3">
      <c r="A46" s="10">
        <v>42</v>
      </c>
      <c r="B46" s="8" t="s">
        <v>81</v>
      </c>
      <c r="C46" s="10">
        <v>42</v>
      </c>
    </row>
    <row r="47" spans="1:3">
      <c r="A47" s="10">
        <v>43</v>
      </c>
      <c r="B47" s="8" t="s">
        <v>82</v>
      </c>
      <c r="C47" s="10">
        <v>43</v>
      </c>
    </row>
    <row r="48" spans="1:3">
      <c r="A48" s="10">
        <v>44</v>
      </c>
      <c r="B48" s="8" t="s">
        <v>83</v>
      </c>
      <c r="C48" s="10">
        <v>44</v>
      </c>
    </row>
    <row r="49" spans="1:3">
      <c r="A49" s="10">
        <v>45</v>
      </c>
      <c r="B49" s="8" t="s">
        <v>84</v>
      </c>
      <c r="C49" s="10">
        <v>45</v>
      </c>
    </row>
    <row r="50" spans="1:3">
      <c r="A50" s="10">
        <v>46</v>
      </c>
      <c r="B50" s="8" t="s">
        <v>85</v>
      </c>
      <c r="C50" s="10">
        <v>46</v>
      </c>
    </row>
    <row r="51" spans="1:3">
      <c r="A51" s="10">
        <v>47</v>
      </c>
      <c r="B51" s="8" t="s">
        <v>86</v>
      </c>
      <c r="C51" s="10">
        <v>47</v>
      </c>
    </row>
    <row r="52" spans="1:3">
      <c r="A52" s="10">
        <v>48</v>
      </c>
      <c r="B52" s="8" t="s">
        <v>108</v>
      </c>
      <c r="C52" s="10">
        <v>48</v>
      </c>
    </row>
    <row r="53" spans="1:3">
      <c r="A53" s="10">
        <v>49</v>
      </c>
      <c r="B53" s="8" t="s">
        <v>87</v>
      </c>
      <c r="C53" s="10">
        <v>49</v>
      </c>
    </row>
    <row r="54" spans="1:3">
      <c r="A54" s="10">
        <v>50</v>
      </c>
      <c r="B54" s="8" t="s">
        <v>88</v>
      </c>
      <c r="C54" s="10">
        <v>50</v>
      </c>
    </row>
    <row r="55" spans="1:3">
      <c r="A55" s="10">
        <v>51</v>
      </c>
      <c r="B55" s="8" t="s">
        <v>89</v>
      </c>
      <c r="C55" s="10">
        <v>51</v>
      </c>
    </row>
    <row r="56" spans="1:3">
      <c r="A56" s="10">
        <v>52</v>
      </c>
      <c r="B56" s="8" t="s">
        <v>90</v>
      </c>
      <c r="C56" s="10">
        <v>52</v>
      </c>
    </row>
    <row r="57" spans="1:3">
      <c r="A57" s="10">
        <v>53</v>
      </c>
      <c r="B57" s="8" t="s">
        <v>91</v>
      </c>
      <c r="C57" s="10">
        <v>53</v>
      </c>
    </row>
    <row r="58" spans="1:3">
      <c r="A58" s="10">
        <v>54</v>
      </c>
      <c r="B58" s="8" t="s">
        <v>92</v>
      </c>
      <c r="C58" s="10">
        <v>54</v>
      </c>
    </row>
    <row r="59" spans="1:3">
      <c r="A59" s="10">
        <v>55</v>
      </c>
      <c r="B59" s="8" t="s">
        <v>93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Youlia</cp:lastModifiedBy>
  <cp:lastPrinted>2021-06-01T14:47:27Z</cp:lastPrinted>
  <dcterms:created xsi:type="dcterms:W3CDTF">2010-04-20T07:34:11Z</dcterms:created>
  <dcterms:modified xsi:type="dcterms:W3CDTF">2022-08-24T07:14:18Z</dcterms:modified>
</cp:coreProperties>
</file>